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<sst xmlns="http://schemas.openxmlformats.org/spreadsheetml/2006/main" count="610" uniqueCount="334">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</sst>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center"/>
      <protection/>
    </xf>
    <xf numFmtId="0" fontId="145" fillId="0" borderId="0" xfId="0" applyFont="1" applyFill="1" applyBorder="1" applyAlignment="1" applyProtection="1">
      <alignment vertical="center"/>
      <protection/>
    </xf>
    <xf numFmtId="0" fontId="141" fillId="0" borderId="0" xfId="52" applyFont="1" applyFill="1" applyBorder="1" applyAlignment="1" applyProtection="1">
      <alignment vertical="center"/>
      <protection/>
    </xf>
    <xf numFmtId="0" fontId="141" fillId="0" borderId="0" xfId="53" applyFont="1" applyFill="1" applyBorder="1" applyAlignment="1" applyProtection="1">
      <alignment vertical="center"/>
      <protection/>
    </xf>
    <xf numFmtId="0" fontId="141" fillId="0" borderId="0" xfId="54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49" fontId="144" fillId="0" borderId="0" xfId="0" applyNumberFormat="1" applyFont="1" applyFill="1" applyBorder="1" applyAlignment="1" applyProtection="1">
      <alignment vertical="center"/>
      <protection/>
    </xf>
    <xf numFmtId="0" fontId="141" fillId="0" borderId="0" xfId="0" applyNumberFormat="1" applyFont="1" applyFill="1" applyBorder="1" applyAlignment="1" applyProtection="1">
      <alignment vertical="center"/>
      <protection/>
    </xf>
    <xf numFmtId="49" fontId="141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right" vertical="center"/>
      <protection/>
    </xf>
    <xf numFmtId="0" fontId="89" fillId="0" borderId="42" xfId="0" applyFont="1" applyBorder="1" applyAlignment="1" applyProtection="1">
      <alignment horizontal="right" vertical="center"/>
      <protection/>
    </xf>
    <xf numFmtId="0" fontId="67" fillId="0" borderId="42" xfId="0" applyFont="1" applyBorder="1" applyAlignment="1" applyProtection="1">
      <alignment horizontal="left"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2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7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wrapText="1"/>
      <protection/>
    </xf>
    <xf numFmtId="0" fontId="99" fillId="0" borderId="42" xfId="0" applyFont="1" applyBorder="1" applyAlignment="1" applyProtection="1">
      <alignment horizontal="center"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7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7" xfId="0" applyFont="1" applyFill="1" applyBorder="1" applyAlignment="1" applyProtection="1">
      <alignment horizontal="right"/>
      <protection/>
    </xf>
    <xf numFmtId="0" fontId="65" fillId="0" borderId="46" xfId="0" applyFont="1" applyBorder="1" applyAlignment="1" applyProtection="1">
      <alignment/>
      <protection/>
    </xf>
    <xf numFmtId="0" fontId="70" fillId="0" borderId="41" xfId="0" applyFont="1" applyFill="1" applyBorder="1" applyAlignment="1" applyProtection="1">
      <alignment horizontal="center"/>
      <protection/>
    </xf>
    <xf numFmtId="0" fontId="82" fillId="0" borderId="42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0" fontId="65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00" t="s">
        <v>216</v>
      </c>
      <c r="B1" s="301"/>
      <c r="C1" s="302"/>
      <c r="D1" s="297" t="s">
        <v>156</v>
      </c>
      <c r="E1" s="298"/>
      <c r="F1" s="299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1" t="str">
        <f>IF(I8=0,"Zaplanowane wskaźniki zostały osiągnięte","Nie osiągnięto zaplanowanych wskaźników")</f>
        <v>Zaplanowane wskaźniki zostały osiągnięte</v>
      </c>
      <c r="B2" s="282"/>
      <c r="C2" s="283"/>
      <c r="D2" s="283"/>
      <c r="E2" s="283"/>
      <c r="F2" s="284"/>
      <c r="G2" s="29"/>
      <c r="H2" s="29"/>
    </row>
    <row r="3" spans="1:13" ht="3" customHeight="1">
      <c r="A3" s="305"/>
      <c r="B3" s="306"/>
      <c r="C3" s="306"/>
      <c r="D3" s="306"/>
      <c r="E3" s="307"/>
      <c r="F3" s="302"/>
      <c r="G3" s="29"/>
      <c r="H3" s="30"/>
      <c r="I3" s="22"/>
      <c r="J3" s="22"/>
      <c r="K3" s="22"/>
      <c r="L3" s="22"/>
      <c r="M3" s="22"/>
    </row>
    <row r="4" spans="1:8" ht="15">
      <c r="A4" s="308" t="s">
        <v>12</v>
      </c>
      <c r="B4" s="309"/>
      <c r="C4" s="309"/>
      <c r="D4" s="309"/>
      <c r="E4" s="309"/>
      <c r="F4" s="310"/>
      <c r="G4" s="29"/>
      <c r="H4" s="31"/>
    </row>
    <row r="5" spans="1:8" ht="30" customHeight="1">
      <c r="A5" s="311">
        <f>Wniosek!A7:I7</f>
        <v>0</v>
      </c>
      <c r="B5" s="312"/>
      <c r="C5" s="312"/>
      <c r="D5" s="312"/>
      <c r="E5" s="312"/>
      <c r="F5" s="313"/>
      <c r="G5" s="29"/>
      <c r="H5" s="31"/>
    </row>
    <row r="6" spans="1:13" ht="3" customHeight="1">
      <c r="A6" s="328"/>
      <c r="B6" s="329"/>
      <c r="C6" s="329"/>
      <c r="D6" s="329"/>
      <c r="E6" s="330"/>
      <c r="F6" s="310"/>
      <c r="G6" s="29"/>
      <c r="H6" s="30"/>
      <c r="I6" s="23"/>
      <c r="J6" s="23"/>
      <c r="K6" s="23"/>
      <c r="L6" s="23"/>
      <c r="M6" s="23"/>
    </row>
    <row r="7" spans="1:13" ht="13.5" customHeight="1">
      <c r="A7" s="295" t="s">
        <v>291</v>
      </c>
      <c r="B7" s="296"/>
      <c r="C7" s="296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5"/>
      <c r="B8" s="296"/>
      <c r="C8" s="296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331" t="s">
        <v>238</v>
      </c>
      <c r="B9" s="332"/>
      <c r="C9" s="333"/>
      <c r="D9" s="164">
        <v>0</v>
      </c>
      <c r="E9" s="336"/>
      <c r="F9" s="336"/>
      <c r="G9" s="235"/>
      <c r="H9" s="33"/>
      <c r="I9" s="33"/>
      <c r="J9" s="33"/>
      <c r="K9" s="33"/>
    </row>
    <row r="10" spans="1:13" ht="15">
      <c r="A10" s="337" t="str">
        <f>IF(AG1="edukacja","EDUKACJA","zadanie nie dotyczy edukacji")</f>
        <v>zadanie nie dotyczy edukacji</v>
      </c>
      <c r="B10" s="338"/>
      <c r="C10" s="338"/>
      <c r="D10" s="338"/>
      <c r="E10" s="339"/>
      <c r="F10" s="340"/>
      <c r="G10" s="101"/>
      <c r="H10" s="2"/>
      <c r="L10" s="58"/>
      <c r="M10" s="2"/>
    </row>
    <row r="11" spans="1:13" ht="15">
      <c r="A11" s="142" t="s">
        <v>95</v>
      </c>
      <c r="B11" s="294" t="s">
        <v>200</v>
      </c>
      <c r="C11" s="294"/>
      <c r="D11" s="234">
        <v>0</v>
      </c>
      <c r="E11" s="334"/>
      <c r="F11" s="165"/>
      <c r="G11" s="101"/>
      <c r="H11" s="2"/>
      <c r="M11" s="2"/>
    </row>
    <row r="12" spans="1:13" ht="15">
      <c r="A12" s="142" t="s">
        <v>96</v>
      </c>
      <c r="B12" s="294" t="s">
        <v>201</v>
      </c>
      <c r="C12" s="294"/>
      <c r="D12" s="234">
        <v>0</v>
      </c>
      <c r="E12" s="335"/>
      <c r="F12" s="166"/>
      <c r="G12" s="101"/>
      <c r="H12" s="2"/>
      <c r="M12" s="2"/>
    </row>
    <row r="13" spans="1:13" ht="15.75" thickBot="1">
      <c r="A13" s="142" t="s">
        <v>97</v>
      </c>
      <c r="B13" s="294" t="s">
        <v>202</v>
      </c>
      <c r="C13" s="294"/>
      <c r="D13" s="234">
        <v>0</v>
      </c>
      <c r="E13" s="335"/>
      <c r="F13" s="166"/>
      <c r="G13" s="101"/>
      <c r="H13" s="2"/>
      <c r="M13" s="2"/>
    </row>
    <row r="14" spans="1:13" ht="15.75" thickBot="1">
      <c r="A14" s="142" t="s">
        <v>99</v>
      </c>
      <c r="B14" s="288" t="s">
        <v>124</v>
      </c>
      <c r="C14" s="290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8" t="s">
        <v>125</v>
      </c>
      <c r="C15" s="28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8" t="s">
        <v>98</v>
      </c>
      <c r="C16" s="290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8" t="s">
        <v>204</v>
      </c>
      <c r="C17" s="290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8" t="s">
        <v>224</v>
      </c>
      <c r="C18" s="290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8" t="s">
        <v>295</v>
      </c>
      <c r="C19" s="290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8" t="s">
        <v>308</v>
      </c>
      <c r="C20" s="290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303" t="str">
        <f>IF(AG1="mieszkalnictwo","MIESZKALNICTWO","zadanie nie dotyczy mieszkalnictwa")</f>
        <v>zadanie nie dotyczy mieszkalnictwa</v>
      </c>
      <c r="B21" s="304"/>
      <c r="C21" s="304"/>
      <c r="D21" s="304"/>
      <c r="E21" s="292"/>
      <c r="F21" s="293"/>
      <c r="G21" s="236"/>
      <c r="H21" s="2"/>
      <c r="M21" s="2"/>
    </row>
    <row r="22" spans="1:13" ht="15">
      <c r="A22" s="144" t="s">
        <v>232</v>
      </c>
      <c r="B22" s="288" t="s">
        <v>126</v>
      </c>
      <c r="C22" s="290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8" t="s">
        <v>307</v>
      </c>
      <c r="C23" s="290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291" t="str">
        <f>IF(AG1="Praca","PRACA","zadanie nie dotyczy pracy")</f>
        <v>zadanie nie dotyczy pracy</v>
      </c>
      <c r="B24" s="292"/>
      <c r="C24" s="292"/>
      <c r="D24" s="292"/>
      <c r="E24" s="292"/>
      <c r="F24" s="293"/>
      <c r="G24" s="236"/>
      <c r="H24" s="16"/>
      <c r="I24" s="1"/>
      <c r="M24" s="2"/>
    </row>
    <row r="25" spans="1:13" s="13" customFormat="1" ht="15">
      <c r="A25" s="285" t="s">
        <v>141</v>
      </c>
      <c r="B25" s="286"/>
      <c r="C25" s="287"/>
      <c r="D25" s="232">
        <f>'Wskaźniki (zał.2)'!D24</f>
        <v>0</v>
      </c>
      <c r="E25" s="316"/>
      <c r="F25" s="317"/>
      <c r="G25" s="236"/>
      <c r="H25" s="16"/>
      <c r="I25" s="1"/>
      <c r="M25" s="2"/>
    </row>
    <row r="26" spans="1:13" s="13" customFormat="1" ht="15">
      <c r="A26" s="144" t="s">
        <v>239</v>
      </c>
      <c r="B26" s="322" t="s">
        <v>236</v>
      </c>
      <c r="C26" s="318"/>
      <c r="D26" s="228">
        <f>'Wskaźniki (zał.2)'!D25</f>
        <v>0</v>
      </c>
      <c r="E26" s="326"/>
      <c r="F26" s="327"/>
      <c r="G26" s="236"/>
      <c r="H26" s="16"/>
      <c r="I26" s="1"/>
      <c r="M26" s="2"/>
    </row>
    <row r="27" spans="1:13" s="13" customFormat="1" ht="15">
      <c r="A27" s="144" t="s">
        <v>240</v>
      </c>
      <c r="B27" s="323" t="s">
        <v>237</v>
      </c>
      <c r="C27" s="322"/>
      <c r="D27" s="228">
        <f>'Wskaźniki (zał.2)'!D26</f>
        <v>0</v>
      </c>
      <c r="E27" s="326"/>
      <c r="F27" s="327"/>
      <c r="G27" s="236"/>
      <c r="H27" s="16"/>
      <c r="I27" s="1"/>
      <c r="M27" s="2"/>
    </row>
    <row r="28" spans="1:13" s="13" customFormat="1" ht="15.75" thickBot="1">
      <c r="A28" s="144" t="s">
        <v>241</v>
      </c>
      <c r="B28" s="318" t="s">
        <v>203</v>
      </c>
      <c r="C28" s="318"/>
      <c r="D28" s="228">
        <f>'Wskaźniki (zał.2)'!D27</f>
        <v>0</v>
      </c>
      <c r="E28" s="326"/>
      <c r="F28" s="327"/>
      <c r="G28" s="236"/>
      <c r="H28" s="16"/>
      <c r="I28" s="1"/>
      <c r="M28" s="2"/>
    </row>
    <row r="29" spans="1:13" ht="30" customHeight="1" thickBot="1">
      <c r="A29" s="144" t="s">
        <v>242</v>
      </c>
      <c r="B29" s="288" t="s">
        <v>309</v>
      </c>
      <c r="C29" s="290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8" t="s">
        <v>310</v>
      </c>
      <c r="C30" s="290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24" t="s">
        <v>127</v>
      </c>
      <c r="B31" s="325"/>
      <c r="C31" s="32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14" t="str">
        <f>IF(AG1="zdrowie","ZDROWIE","zadanie nie dotyczy zdrowia")</f>
        <v>zadanie nie dotyczy zdrowia</v>
      </c>
      <c r="B32" s="315"/>
      <c r="C32" s="315"/>
      <c r="D32" s="315"/>
      <c r="E32" s="292"/>
      <c r="F32" s="293"/>
      <c r="G32" s="236"/>
      <c r="H32" s="2"/>
      <c r="M32" s="2"/>
    </row>
    <row r="33" spans="1:13" ht="15" customHeight="1">
      <c r="A33" s="144" t="s">
        <v>244</v>
      </c>
      <c r="B33" s="288" t="s">
        <v>305</v>
      </c>
      <c r="C33" s="288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319"/>
      <c r="B34" s="320"/>
      <c r="C34" s="320"/>
      <c r="D34" s="320"/>
      <c r="E34" s="320"/>
      <c r="F34" s="321"/>
    </row>
    <row r="35" ht="15">
      <c r="N35" s="64"/>
    </row>
  </sheetData>
  <sheetProtection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5" t="s">
        <v>218</v>
      </c>
      <c r="B1" s="345"/>
      <c r="C1" s="345"/>
      <c r="D1" s="346"/>
      <c r="E1" s="346"/>
      <c r="F1" s="346"/>
      <c r="G1" s="344" t="s">
        <v>156</v>
      </c>
      <c r="H1" s="344"/>
      <c r="L1" s="89"/>
    </row>
    <row r="2" spans="1:15" s="24" customFormat="1" ht="18.75" customHeight="1">
      <c r="A2" s="347">
        <f>IF(O2=0,"","Zestawienie wydatków zawiera błędy")</f>
      </c>
      <c r="B2" s="348"/>
      <c r="C2" s="348"/>
      <c r="D2" s="348"/>
      <c r="E2" s="348"/>
      <c r="F2" s="348"/>
      <c r="G2" s="348"/>
      <c r="H2" s="348"/>
      <c r="I2" s="17"/>
      <c r="J2" s="17"/>
      <c r="L2" s="89"/>
      <c r="O2" s="233">
        <f>SUM(O12:O51)</f>
        <v>0</v>
      </c>
    </row>
    <row r="3" spans="1:12" s="42" customFormat="1" ht="18" customHeight="1">
      <c r="A3" s="349" t="s">
        <v>213</v>
      </c>
      <c r="B3" s="350"/>
      <c r="C3" s="351"/>
      <c r="D3" s="351"/>
      <c r="E3" s="351"/>
      <c r="F3" s="351"/>
      <c r="G3" s="343">
        <f>Planowanie!B26</f>
        <v>0</v>
      </c>
      <c r="H3" s="302"/>
      <c r="L3" s="99"/>
    </row>
    <row r="4" spans="1:12" s="43" customFormat="1" ht="3" customHeight="1">
      <c r="A4" s="352" t="s">
        <v>102</v>
      </c>
      <c r="B4" s="353"/>
      <c r="C4" s="353"/>
      <c r="D4" s="353"/>
      <c r="E4" s="353"/>
      <c r="F4" s="342"/>
      <c r="G4" s="342"/>
      <c r="H4" s="342"/>
      <c r="L4" s="100"/>
    </row>
    <row r="5" spans="1:12" s="43" customFormat="1" ht="15" customHeight="1">
      <c r="A5" s="354" t="s">
        <v>12</v>
      </c>
      <c r="B5" s="355"/>
      <c r="C5" s="355"/>
      <c r="D5" s="355"/>
      <c r="E5" s="355"/>
      <c r="F5" s="356"/>
      <c r="G5" s="356"/>
      <c r="H5" s="356"/>
      <c r="L5" s="100"/>
    </row>
    <row r="6" spans="1:22" s="43" customFormat="1" ht="30" customHeight="1">
      <c r="A6" s="341">
        <f>Planowanie!B22</f>
        <v>0</v>
      </c>
      <c r="B6" s="341"/>
      <c r="C6" s="341"/>
      <c r="D6" s="341"/>
      <c r="E6" s="341"/>
      <c r="F6" s="342"/>
      <c r="G6" s="342"/>
      <c r="H6" s="342"/>
      <c r="L6" s="100"/>
      <c r="V6" s="76" t="s">
        <v>4</v>
      </c>
    </row>
    <row r="7" spans="1:22" s="44" customFormat="1" ht="15" customHeight="1">
      <c r="A7" s="357">
        <f>IF(listy!E39=listy!F39,"","Kosztorys zawiera błędy")</f>
      </c>
      <c r="B7" s="357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62" t="s">
        <v>210</v>
      </c>
      <c r="B8" s="363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66" t="e">
        <f>IF(#REF!&gt;0,"INNE:","")</f>
        <v>#REF!</v>
      </c>
      <c r="B9" s="367"/>
      <c r="C9" s="367"/>
      <c r="D9" s="367"/>
      <c r="E9" s="367"/>
      <c r="F9" s="368"/>
      <c r="G9" s="368"/>
      <c r="H9" s="368"/>
      <c r="L9" s="68"/>
    </row>
    <row r="10" spans="1:24" s="161" customFormat="1" ht="15">
      <c r="A10" s="159" t="s">
        <v>40</v>
      </c>
      <c r="B10" s="159" t="s">
        <v>219</v>
      </c>
      <c r="C10" s="364" t="s">
        <v>211</v>
      </c>
      <c r="D10" s="364"/>
      <c r="E10" s="364"/>
      <c r="F10" s="365" t="s">
        <v>138</v>
      </c>
      <c r="G10" s="365"/>
      <c r="H10" s="365"/>
      <c r="L10" s="162"/>
      <c r="X10" s="163" t="s">
        <v>4</v>
      </c>
    </row>
    <row r="11" spans="1:24" s="61" customFormat="1" ht="3" customHeight="1" thickBot="1">
      <c r="A11" s="358"/>
      <c r="B11" s="359"/>
      <c r="C11" s="360"/>
      <c r="D11" s="360"/>
      <c r="E11" s="359"/>
      <c r="F11" s="359"/>
      <c r="G11" s="359"/>
      <c r="H11" s="361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7"/>
      <c r="B1" s="407"/>
      <c r="C1" s="407"/>
      <c r="D1" s="407"/>
      <c r="E1" s="407"/>
      <c r="F1" s="408"/>
      <c r="G1" s="344" t="s">
        <v>156</v>
      </c>
      <c r="H1" s="344"/>
    </row>
    <row r="2" spans="1:8" ht="18" customHeight="1">
      <c r="A2" s="391" t="s">
        <v>214</v>
      </c>
      <c r="B2" s="392"/>
      <c r="C2" s="392"/>
      <c r="D2" s="392"/>
      <c r="E2" s="392"/>
      <c r="F2" s="392"/>
      <c r="G2" s="392"/>
      <c r="H2" s="393"/>
    </row>
    <row r="3" spans="1:8" ht="16.5" customHeight="1">
      <c r="A3" s="394" t="s">
        <v>329</v>
      </c>
      <c r="B3" s="395"/>
      <c r="C3" s="395"/>
      <c r="D3" s="395"/>
      <c r="E3" s="395"/>
      <c r="F3" s="396">
        <f>Planowanie!B26</f>
        <v>0</v>
      </c>
      <c r="G3" s="397"/>
      <c r="H3" s="398"/>
    </row>
    <row r="4" spans="1:8" s="4" customFormat="1" ht="18.75" customHeight="1">
      <c r="A4" s="399" t="str">
        <f>IF(listy!I15=TRUE,"","Sprawozdanie zawiera błędy")</f>
        <v>Sprawozdanie zawiera błędy</v>
      </c>
      <c r="B4" s="400"/>
      <c r="C4" s="400"/>
      <c r="D4" s="400"/>
      <c r="E4" s="400"/>
      <c r="F4" s="400"/>
      <c r="G4" s="400"/>
      <c r="H4" s="400"/>
    </row>
    <row r="5" spans="1:15" ht="3" customHeight="1">
      <c r="A5" s="403"/>
      <c r="B5" s="404"/>
      <c r="C5" s="404"/>
      <c r="D5" s="404"/>
      <c r="E5" s="404"/>
      <c r="F5" s="404"/>
      <c r="G5" s="404"/>
      <c r="H5" s="404"/>
      <c r="I5" s="5"/>
      <c r="J5" s="5"/>
      <c r="K5" s="5"/>
      <c r="L5" s="5"/>
      <c r="M5" s="5"/>
      <c r="N5" s="5"/>
      <c r="O5" s="5"/>
    </row>
    <row r="6" spans="1:8" ht="12.75">
      <c r="A6" s="405" t="s">
        <v>12</v>
      </c>
      <c r="B6" s="405"/>
      <c r="C6" s="405"/>
      <c r="D6" s="405"/>
      <c r="E6" s="405"/>
      <c r="F6" s="405"/>
      <c r="G6" s="405"/>
      <c r="H6" s="405"/>
    </row>
    <row r="7" spans="1:8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</row>
    <row r="8" spans="1:10" s="8" customFormat="1" ht="3" customHeight="1">
      <c r="A8" s="388"/>
      <c r="B8" s="389"/>
      <c r="C8" s="389"/>
      <c r="D8" s="389"/>
      <c r="E8" s="389"/>
      <c r="F8" s="389"/>
      <c r="G8" s="389"/>
      <c r="H8" s="390"/>
      <c r="I8" s="6"/>
      <c r="J8" s="7"/>
    </row>
    <row r="9" spans="1:10" s="8" customFormat="1" ht="30" customHeight="1">
      <c r="A9" s="401" t="s">
        <v>332</v>
      </c>
      <c r="B9" s="402"/>
      <c r="C9" s="402"/>
      <c r="D9" s="402"/>
      <c r="E9" s="402"/>
      <c r="F9" s="402"/>
      <c r="G9" s="402"/>
      <c r="H9" s="402"/>
      <c r="I9" s="9"/>
      <c r="J9" s="7"/>
    </row>
    <row r="10" spans="1:10" s="8" customFormat="1" ht="15" customHeight="1">
      <c r="A10" s="382"/>
      <c r="B10" s="383"/>
      <c r="C10" s="383"/>
      <c r="D10" s="383"/>
      <c r="E10" s="383"/>
      <c r="F10" s="383"/>
      <c r="G10" s="383"/>
      <c r="H10" s="383"/>
      <c r="I10" s="6"/>
      <c r="J10" s="7"/>
    </row>
    <row r="11" spans="1:10" s="8" customFormat="1" ht="3" customHeight="1">
      <c r="A11" s="386"/>
      <c r="B11" s="387"/>
      <c r="C11" s="387"/>
      <c r="D11" s="387"/>
      <c r="E11" s="387"/>
      <c r="F11" s="387"/>
      <c r="G11" s="387"/>
      <c r="H11" s="387"/>
      <c r="I11" s="6"/>
      <c r="J11" s="7"/>
    </row>
    <row r="12" spans="1:10" s="11" customFormat="1" ht="15" customHeight="1">
      <c r="A12" s="311" t="s">
        <v>123</v>
      </c>
      <c r="B12" s="312"/>
      <c r="C12" s="312"/>
      <c r="D12" s="312"/>
      <c r="E12" s="312"/>
      <c r="F12" s="312"/>
      <c r="G12" s="312"/>
      <c r="H12" s="312"/>
      <c r="I12" s="10"/>
      <c r="J12" s="10"/>
    </row>
    <row r="13" spans="1:10" s="181" customFormat="1" ht="32.25" customHeight="1">
      <c r="A13" s="377" t="s">
        <v>311</v>
      </c>
      <c r="B13" s="378"/>
      <c r="C13" s="378"/>
      <c r="D13" s="378"/>
      <c r="E13" s="378"/>
      <c r="F13" s="378"/>
      <c r="G13" s="378"/>
      <c r="H13" s="378"/>
      <c r="I13" s="180"/>
      <c r="J13" s="180"/>
    </row>
    <row r="14" spans="1:10" ht="30" customHeight="1">
      <c r="A14" s="384">
        <f>Wniosek!A47</f>
        <v>0</v>
      </c>
      <c r="B14" s="385"/>
      <c r="C14" s="385"/>
      <c r="D14" s="385"/>
      <c r="E14" s="385"/>
      <c r="F14" s="385"/>
      <c r="G14" s="385"/>
      <c r="H14" s="385"/>
      <c r="I14" s="12"/>
      <c r="J14" s="12"/>
    </row>
    <row r="15" spans="1:10" ht="15" customHeight="1" thickBot="1">
      <c r="A15" s="374" t="s">
        <v>135</v>
      </c>
      <c r="B15" s="375"/>
      <c r="C15" s="375"/>
      <c r="D15" s="375"/>
      <c r="E15" s="375"/>
      <c r="F15" s="375"/>
      <c r="G15" s="375"/>
      <c r="H15" s="376"/>
      <c r="I15" s="12"/>
      <c r="J15" s="12"/>
    </row>
    <row r="16" spans="1:10" ht="30" customHeight="1" thickBot="1">
      <c r="A16" s="369"/>
      <c r="B16" s="370"/>
      <c r="C16" s="370"/>
      <c r="D16" s="370"/>
      <c r="E16" s="370"/>
      <c r="F16" s="370"/>
      <c r="G16" s="370"/>
      <c r="H16" s="371"/>
      <c r="I16" s="12"/>
      <c r="J16" s="12"/>
    </row>
    <row r="17" spans="1:8" ht="30" customHeight="1">
      <c r="A17" s="372">
        <f>Wniosek!A48</f>
        <v>0</v>
      </c>
      <c r="B17" s="373"/>
      <c r="C17" s="373"/>
      <c r="D17" s="373"/>
      <c r="E17" s="373"/>
      <c r="F17" s="373"/>
      <c r="G17" s="373"/>
      <c r="H17" s="373"/>
    </row>
    <row r="18" spans="1:8" ht="15" customHeight="1" thickBot="1">
      <c r="A18" s="374" t="s">
        <v>135</v>
      </c>
      <c r="B18" s="375"/>
      <c r="C18" s="375"/>
      <c r="D18" s="375"/>
      <c r="E18" s="375"/>
      <c r="F18" s="375"/>
      <c r="G18" s="375"/>
      <c r="H18" s="376"/>
    </row>
    <row r="19" spans="1:8" ht="30" customHeight="1" thickBot="1">
      <c r="A19" s="369"/>
      <c r="B19" s="370"/>
      <c r="C19" s="370"/>
      <c r="D19" s="370"/>
      <c r="E19" s="370"/>
      <c r="F19" s="370"/>
      <c r="G19" s="370"/>
      <c r="H19" s="371"/>
    </row>
    <row r="20" spans="1:8" ht="30" customHeight="1">
      <c r="A20" s="372">
        <f>Wniosek!A49</f>
        <v>0</v>
      </c>
      <c r="B20" s="373"/>
      <c r="C20" s="373"/>
      <c r="D20" s="373"/>
      <c r="E20" s="373"/>
      <c r="F20" s="373"/>
      <c r="G20" s="373"/>
      <c r="H20" s="373"/>
    </row>
    <row r="21" spans="1:8" ht="15" customHeight="1" thickBot="1">
      <c r="A21" s="374" t="s">
        <v>135</v>
      </c>
      <c r="B21" s="375"/>
      <c r="C21" s="375"/>
      <c r="D21" s="375"/>
      <c r="E21" s="375"/>
      <c r="F21" s="375"/>
      <c r="G21" s="375"/>
      <c r="H21" s="376"/>
    </row>
    <row r="22" spans="1:8" ht="30" customHeight="1" thickBot="1">
      <c r="A22" s="369"/>
      <c r="B22" s="370"/>
      <c r="C22" s="370"/>
      <c r="D22" s="370"/>
      <c r="E22" s="370"/>
      <c r="F22" s="370"/>
      <c r="G22" s="370"/>
      <c r="H22" s="371"/>
    </row>
    <row r="23" spans="1:8" ht="30" customHeight="1">
      <c r="A23" s="372">
        <f>Wniosek!A50</f>
        <v>0</v>
      </c>
      <c r="B23" s="373"/>
      <c r="C23" s="373"/>
      <c r="D23" s="373"/>
      <c r="E23" s="373"/>
      <c r="F23" s="373"/>
      <c r="G23" s="373"/>
      <c r="H23" s="373"/>
    </row>
    <row r="24" spans="1:8" ht="15" customHeight="1" thickBot="1">
      <c r="A24" s="374" t="s">
        <v>135</v>
      </c>
      <c r="B24" s="375"/>
      <c r="C24" s="375"/>
      <c r="D24" s="375"/>
      <c r="E24" s="375"/>
      <c r="F24" s="375"/>
      <c r="G24" s="375"/>
      <c r="H24" s="376"/>
    </row>
    <row r="25" spans="1:8" ht="30" customHeight="1" thickBot="1">
      <c r="A25" s="369"/>
      <c r="B25" s="370"/>
      <c r="C25" s="370"/>
      <c r="D25" s="370"/>
      <c r="E25" s="370"/>
      <c r="F25" s="370"/>
      <c r="G25" s="370"/>
      <c r="H25" s="371"/>
    </row>
    <row r="26" spans="1:8" ht="30" customHeight="1">
      <c r="A26" s="372">
        <f>Wniosek!A51</f>
        <v>0</v>
      </c>
      <c r="B26" s="373"/>
      <c r="C26" s="373"/>
      <c r="D26" s="373"/>
      <c r="E26" s="373"/>
      <c r="F26" s="373"/>
      <c r="G26" s="373"/>
      <c r="H26" s="373"/>
    </row>
    <row r="27" spans="1:8" s="47" customFormat="1" ht="15" customHeight="1" thickBot="1">
      <c r="A27" s="374" t="s">
        <v>135</v>
      </c>
      <c r="B27" s="375"/>
      <c r="C27" s="375"/>
      <c r="D27" s="375"/>
      <c r="E27" s="375"/>
      <c r="F27" s="375"/>
      <c r="G27" s="375"/>
      <c r="H27" s="376"/>
    </row>
    <row r="28" spans="1:8" ht="30" customHeight="1" thickBot="1">
      <c r="A28" s="369"/>
      <c r="B28" s="370"/>
      <c r="C28" s="370"/>
      <c r="D28" s="370"/>
      <c r="E28" s="370"/>
      <c r="F28" s="370"/>
      <c r="G28" s="370"/>
      <c r="H28" s="371"/>
    </row>
    <row r="29" spans="1:8" ht="30" customHeight="1">
      <c r="A29" s="372">
        <f>Wniosek!A52</f>
        <v>0</v>
      </c>
      <c r="B29" s="373"/>
      <c r="C29" s="373"/>
      <c r="D29" s="373"/>
      <c r="E29" s="373"/>
      <c r="F29" s="373"/>
      <c r="G29" s="373"/>
      <c r="H29" s="373"/>
    </row>
    <row r="30" spans="1:8" s="47" customFormat="1" ht="15" customHeight="1" thickBot="1">
      <c r="A30" s="374" t="s">
        <v>135</v>
      </c>
      <c r="B30" s="375"/>
      <c r="C30" s="375"/>
      <c r="D30" s="375"/>
      <c r="E30" s="375"/>
      <c r="F30" s="375"/>
      <c r="G30" s="375"/>
      <c r="H30" s="376"/>
    </row>
    <row r="31" spans="1:8" ht="30" customHeight="1" thickBot="1">
      <c r="A31" s="369"/>
      <c r="B31" s="370"/>
      <c r="C31" s="370"/>
      <c r="D31" s="370"/>
      <c r="E31" s="370"/>
      <c r="F31" s="370"/>
      <c r="G31" s="370"/>
      <c r="H31" s="371"/>
    </row>
    <row r="32" spans="1:8" ht="30" customHeight="1">
      <c r="A32" s="372">
        <f>Wniosek!A53</f>
        <v>0</v>
      </c>
      <c r="B32" s="373"/>
      <c r="C32" s="373"/>
      <c r="D32" s="373"/>
      <c r="E32" s="373"/>
      <c r="F32" s="373"/>
      <c r="G32" s="373"/>
      <c r="H32" s="373"/>
    </row>
    <row r="33" spans="1:8" s="47" customFormat="1" ht="15" customHeight="1" thickBot="1">
      <c r="A33" s="374" t="s">
        <v>135</v>
      </c>
      <c r="B33" s="375"/>
      <c r="C33" s="375"/>
      <c r="D33" s="375"/>
      <c r="E33" s="375"/>
      <c r="F33" s="375"/>
      <c r="G33" s="375"/>
      <c r="H33" s="376"/>
    </row>
    <row r="34" spans="1:8" ht="30" customHeight="1" thickBot="1">
      <c r="A34" s="369"/>
      <c r="B34" s="370"/>
      <c r="C34" s="370"/>
      <c r="D34" s="370"/>
      <c r="E34" s="370"/>
      <c r="F34" s="370"/>
      <c r="G34" s="370"/>
      <c r="H34" s="371"/>
    </row>
    <row r="35" spans="1:8" ht="30" customHeight="1">
      <c r="A35" s="372">
        <f>Wniosek!A54</f>
        <v>0</v>
      </c>
      <c r="B35" s="373"/>
      <c r="C35" s="373"/>
      <c r="D35" s="373"/>
      <c r="E35" s="373"/>
      <c r="F35" s="373"/>
      <c r="G35" s="373"/>
      <c r="H35" s="373"/>
    </row>
    <row r="36" spans="1:8" s="47" customFormat="1" ht="15" customHeight="1" thickBot="1">
      <c r="A36" s="374" t="s">
        <v>135</v>
      </c>
      <c r="B36" s="375"/>
      <c r="C36" s="375"/>
      <c r="D36" s="375"/>
      <c r="E36" s="375"/>
      <c r="F36" s="375"/>
      <c r="G36" s="375"/>
      <c r="H36" s="376"/>
    </row>
    <row r="37" spans="1:8" ht="30" customHeight="1" thickBot="1">
      <c r="A37" s="369"/>
      <c r="B37" s="370"/>
      <c r="C37" s="370"/>
      <c r="D37" s="370"/>
      <c r="E37" s="370"/>
      <c r="F37" s="370"/>
      <c r="G37" s="370"/>
      <c r="H37" s="371"/>
    </row>
    <row r="38" spans="1:8" ht="30" customHeight="1">
      <c r="A38" s="372">
        <f>Wniosek!A55</f>
        <v>0</v>
      </c>
      <c r="B38" s="373"/>
      <c r="C38" s="373"/>
      <c r="D38" s="373"/>
      <c r="E38" s="373"/>
      <c r="F38" s="373"/>
      <c r="G38" s="373"/>
      <c r="H38" s="373"/>
    </row>
    <row r="39" spans="1:8" s="47" customFormat="1" ht="15" customHeight="1" thickBot="1">
      <c r="A39" s="374" t="s">
        <v>135</v>
      </c>
      <c r="B39" s="375"/>
      <c r="C39" s="375"/>
      <c r="D39" s="375"/>
      <c r="E39" s="375"/>
      <c r="F39" s="375"/>
      <c r="G39" s="375"/>
      <c r="H39" s="376"/>
    </row>
    <row r="40" spans="1:8" ht="30" customHeight="1" thickBot="1">
      <c r="A40" s="369"/>
      <c r="B40" s="370"/>
      <c r="C40" s="370"/>
      <c r="D40" s="370"/>
      <c r="E40" s="370"/>
      <c r="F40" s="370"/>
      <c r="G40" s="370"/>
      <c r="H40" s="371"/>
    </row>
    <row r="41" spans="1:8" ht="30" customHeight="1">
      <c r="A41" s="372">
        <f>Wniosek!A56</f>
        <v>0</v>
      </c>
      <c r="B41" s="373"/>
      <c r="C41" s="373"/>
      <c r="D41" s="373"/>
      <c r="E41" s="373"/>
      <c r="F41" s="373"/>
      <c r="G41" s="373"/>
      <c r="H41" s="373"/>
    </row>
    <row r="42" spans="1:8" s="48" customFormat="1" ht="15" customHeight="1" thickBot="1">
      <c r="A42" s="379" t="s">
        <v>135</v>
      </c>
      <c r="B42" s="380"/>
      <c r="C42" s="380"/>
      <c r="D42" s="380"/>
      <c r="E42" s="380"/>
      <c r="F42" s="380"/>
      <c r="G42" s="380"/>
      <c r="H42" s="381"/>
    </row>
    <row r="43" spans="1:8" ht="30" customHeight="1" thickBot="1">
      <c r="A43" s="369"/>
      <c r="B43" s="370"/>
      <c r="C43" s="370"/>
      <c r="D43" s="370"/>
      <c r="E43" s="370"/>
      <c r="F43" s="370"/>
      <c r="G43" s="370"/>
      <c r="H43" s="371"/>
    </row>
    <row r="44" spans="1:8" ht="30" customHeight="1">
      <c r="A44" s="372">
        <f>Wniosek!A57</f>
        <v>0</v>
      </c>
      <c r="B44" s="373"/>
      <c r="C44" s="373"/>
      <c r="D44" s="373"/>
      <c r="E44" s="373"/>
      <c r="F44" s="373"/>
      <c r="G44" s="373"/>
      <c r="H44" s="373"/>
    </row>
    <row r="45" spans="1:8" s="47" customFormat="1" ht="15" customHeight="1" thickBot="1">
      <c r="A45" s="374" t="s">
        <v>135</v>
      </c>
      <c r="B45" s="375"/>
      <c r="C45" s="375"/>
      <c r="D45" s="375"/>
      <c r="E45" s="375"/>
      <c r="F45" s="375"/>
      <c r="G45" s="375"/>
      <c r="H45" s="376"/>
    </row>
    <row r="46" spans="1:8" ht="30" customHeight="1" thickBot="1">
      <c r="A46" s="369"/>
      <c r="B46" s="370"/>
      <c r="C46" s="370"/>
      <c r="D46" s="370"/>
      <c r="E46" s="370"/>
      <c r="F46" s="370"/>
      <c r="G46" s="370"/>
      <c r="H46" s="371"/>
    </row>
    <row r="47" spans="1:8" ht="30" customHeight="1">
      <c r="A47" s="372">
        <f>Wniosek!A58</f>
        <v>0</v>
      </c>
      <c r="B47" s="373"/>
      <c r="C47" s="373"/>
      <c r="D47" s="373"/>
      <c r="E47" s="373"/>
      <c r="F47" s="373"/>
      <c r="G47" s="373"/>
      <c r="H47" s="373"/>
    </row>
    <row r="48" spans="1:8" s="47" customFormat="1" ht="15" customHeight="1" thickBot="1">
      <c r="A48" s="374" t="s">
        <v>135</v>
      </c>
      <c r="B48" s="375"/>
      <c r="C48" s="375"/>
      <c r="D48" s="375"/>
      <c r="E48" s="375"/>
      <c r="F48" s="375"/>
      <c r="G48" s="375"/>
      <c r="H48" s="376"/>
    </row>
    <row r="49" spans="1:8" ht="30" customHeight="1" thickBot="1">
      <c r="A49" s="369"/>
      <c r="B49" s="370"/>
      <c r="C49" s="370"/>
      <c r="D49" s="370"/>
      <c r="E49" s="370"/>
      <c r="F49" s="370"/>
      <c r="G49" s="370"/>
      <c r="H49" s="371"/>
    </row>
    <row r="50" spans="1:8" ht="30" customHeight="1">
      <c r="A50" s="372">
        <f>Wniosek!A59</f>
        <v>0</v>
      </c>
      <c r="B50" s="373"/>
      <c r="C50" s="373"/>
      <c r="D50" s="373"/>
      <c r="E50" s="373"/>
      <c r="F50" s="373"/>
      <c r="G50" s="373"/>
      <c r="H50" s="373"/>
    </row>
    <row r="51" spans="1:8" s="47" customFormat="1" ht="15" customHeight="1" thickBot="1">
      <c r="A51" s="374" t="s">
        <v>135</v>
      </c>
      <c r="B51" s="375"/>
      <c r="C51" s="375"/>
      <c r="D51" s="375"/>
      <c r="E51" s="375"/>
      <c r="F51" s="375"/>
      <c r="G51" s="375"/>
      <c r="H51" s="376"/>
    </row>
    <row r="52" spans="1:8" ht="30" customHeight="1" thickBot="1">
      <c r="A52" s="369"/>
      <c r="B52" s="370"/>
      <c r="C52" s="370"/>
      <c r="D52" s="370"/>
      <c r="E52" s="370"/>
      <c r="F52" s="370"/>
      <c r="G52" s="370"/>
      <c r="H52" s="371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9" t="s">
        <v>156</v>
      </c>
      <c r="I1" s="477"/>
      <c r="J1" s="420"/>
    </row>
    <row r="2" spans="1:10" ht="3" customHeight="1" thickBot="1">
      <c r="A2" s="446"/>
      <c r="B2" s="447"/>
      <c r="C2" s="447"/>
      <c r="D2" s="447"/>
      <c r="E2" s="447"/>
      <c r="F2" s="447"/>
      <c r="G2" s="447"/>
      <c r="H2" s="447"/>
      <c r="I2" s="447"/>
      <c r="J2" s="447"/>
    </row>
    <row r="3" spans="1:10" ht="34.5" customHeight="1" thickBot="1">
      <c r="A3" s="196" t="s">
        <v>111</v>
      </c>
      <c r="B3" s="454" t="s">
        <v>109</v>
      </c>
      <c r="C3" s="455"/>
      <c r="D3" s="456"/>
      <c r="E3" s="457" t="s">
        <v>146</v>
      </c>
      <c r="F3" s="458"/>
      <c r="G3" s="459"/>
      <c r="H3" s="460" t="s">
        <v>145</v>
      </c>
      <c r="I3" s="460"/>
      <c r="J3" s="461"/>
    </row>
    <row r="4" spans="1:10" ht="3" customHeight="1">
      <c r="A4" s="450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3" customHeight="1">
      <c r="A5" s="505"/>
      <c r="B5" s="506"/>
      <c r="C5" s="506"/>
      <c r="D5" s="506"/>
      <c r="E5" s="506"/>
      <c r="F5" s="506"/>
      <c r="G5" s="506"/>
      <c r="H5" s="506"/>
      <c r="I5" s="506"/>
      <c r="J5" s="74"/>
    </row>
    <row r="6" spans="1:27" ht="18" customHeight="1">
      <c r="A6" s="448" t="s">
        <v>235</v>
      </c>
      <c r="B6" s="449"/>
      <c r="C6" s="449"/>
      <c r="D6" s="449"/>
      <c r="E6" s="449"/>
      <c r="F6" s="449"/>
      <c r="G6" s="449"/>
      <c r="H6" s="449"/>
      <c r="I6" s="449"/>
      <c r="J6" s="34"/>
      <c r="AA6" s="13" t="s">
        <v>128</v>
      </c>
    </row>
    <row r="7" spans="1:10" ht="3" customHeight="1">
      <c r="A7" s="511"/>
      <c r="B7" s="512"/>
      <c r="C7" s="512"/>
      <c r="D7" s="512"/>
      <c r="E7" s="512"/>
      <c r="F7" s="512"/>
      <c r="G7" s="512"/>
      <c r="H7" s="512"/>
      <c r="I7" s="35"/>
      <c r="J7" s="66"/>
    </row>
    <row r="8" spans="1:10" s="25" customFormat="1" ht="18.75" customHeight="1">
      <c r="A8" s="411" t="s">
        <v>149</v>
      </c>
      <c r="B8" s="362" t="s">
        <v>154</v>
      </c>
      <c r="C8" s="414"/>
      <c r="D8" s="415"/>
      <c r="E8" s="416"/>
      <c r="F8" s="416"/>
      <c r="G8" s="416"/>
      <c r="H8" s="416"/>
      <c r="I8" s="513" t="str">
        <f>IF(listy!B14=13,"OK","BŁĄD")</f>
        <v>BŁĄD</v>
      </c>
      <c r="J8" s="56"/>
    </row>
    <row r="9" spans="1:28" s="25" customFormat="1" ht="15" customHeight="1">
      <c r="A9" s="412"/>
      <c r="B9" s="508" t="s">
        <v>105</v>
      </c>
      <c r="C9" s="508"/>
      <c r="D9" s="509"/>
      <c r="E9" s="510"/>
      <c r="F9" s="510"/>
      <c r="G9" s="510"/>
      <c r="H9" s="510"/>
      <c r="I9" s="514"/>
      <c r="J9" s="494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2"/>
      <c r="B10" s="417" t="s">
        <v>65</v>
      </c>
      <c r="C10" s="417"/>
      <c r="D10" s="417"/>
      <c r="E10" s="416"/>
      <c r="F10" s="416"/>
      <c r="G10" s="416"/>
      <c r="H10" s="416"/>
      <c r="I10" s="514"/>
      <c r="J10" s="495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2"/>
      <c r="B11" s="417" t="s">
        <v>66</v>
      </c>
      <c r="C11" s="417"/>
      <c r="D11" s="417"/>
      <c r="E11" s="416"/>
      <c r="F11" s="416"/>
      <c r="G11" s="416"/>
      <c r="H11" s="416"/>
      <c r="I11" s="514"/>
      <c r="J11" s="495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2"/>
      <c r="B12" s="417" t="s">
        <v>42</v>
      </c>
      <c r="C12" s="417"/>
      <c r="D12" s="417"/>
      <c r="E12" s="416"/>
      <c r="F12" s="416"/>
      <c r="G12" s="416"/>
      <c r="H12" s="416"/>
      <c r="I12" s="514"/>
      <c r="J12" s="495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2"/>
      <c r="B13" s="417" t="s">
        <v>43</v>
      </c>
      <c r="C13" s="417"/>
      <c r="D13" s="417"/>
      <c r="E13" s="416"/>
      <c r="F13" s="416"/>
      <c r="G13" s="416"/>
      <c r="H13" s="416"/>
      <c r="I13" s="514"/>
      <c r="J13" s="495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2"/>
      <c r="B14" s="417" t="s">
        <v>44</v>
      </c>
      <c r="C14" s="417"/>
      <c r="D14" s="417"/>
      <c r="E14" s="416"/>
      <c r="F14" s="416"/>
      <c r="G14" s="416"/>
      <c r="H14" s="416"/>
      <c r="I14" s="514"/>
      <c r="J14" s="495"/>
      <c r="AA14" s="54" t="s">
        <v>113</v>
      </c>
      <c r="AB14" s="25">
        <v>2019</v>
      </c>
    </row>
    <row r="15" spans="1:28" s="25" customFormat="1" ht="15">
      <c r="A15" s="412"/>
      <c r="B15" s="417" t="s">
        <v>45</v>
      </c>
      <c r="C15" s="417"/>
      <c r="D15" s="417"/>
      <c r="E15" s="416"/>
      <c r="F15" s="416"/>
      <c r="G15" s="416"/>
      <c r="H15" s="416"/>
      <c r="I15" s="514"/>
      <c r="J15" s="495"/>
      <c r="AA15" s="54" t="s">
        <v>7</v>
      </c>
      <c r="AB15" s="25">
        <v>2020</v>
      </c>
    </row>
    <row r="16" spans="1:27" s="25" customFormat="1" ht="16.5" customHeight="1">
      <c r="A16" s="412"/>
      <c r="B16" s="417" t="s">
        <v>46</v>
      </c>
      <c r="C16" s="417"/>
      <c r="D16" s="417"/>
      <c r="E16" s="416"/>
      <c r="F16" s="416"/>
      <c r="G16" s="416"/>
      <c r="H16" s="416"/>
      <c r="I16" s="514"/>
      <c r="J16" s="495"/>
      <c r="AA16" s="54" t="s">
        <v>114</v>
      </c>
    </row>
    <row r="17" spans="1:27" s="25" customFormat="1" ht="30" customHeight="1">
      <c r="A17" s="412"/>
      <c r="B17" s="489" t="s">
        <v>155</v>
      </c>
      <c r="C17" s="489"/>
      <c r="D17" s="489"/>
      <c r="E17" s="416"/>
      <c r="F17" s="416"/>
      <c r="G17" s="416"/>
      <c r="H17" s="416"/>
      <c r="I17" s="514"/>
      <c r="J17" s="495"/>
      <c r="AA17" s="53" t="s">
        <v>4</v>
      </c>
    </row>
    <row r="18" spans="1:27" s="25" customFormat="1" ht="15" customHeight="1">
      <c r="A18" s="412"/>
      <c r="B18" s="417" t="s">
        <v>44</v>
      </c>
      <c r="C18" s="417"/>
      <c r="D18" s="417"/>
      <c r="E18" s="416"/>
      <c r="F18" s="416"/>
      <c r="G18" s="416"/>
      <c r="H18" s="416"/>
      <c r="I18" s="514"/>
      <c r="J18" s="495"/>
      <c r="AA18" s="53" t="s">
        <v>5</v>
      </c>
    </row>
    <row r="19" spans="1:27" s="25" customFormat="1" ht="15">
      <c r="A19" s="412"/>
      <c r="B19" s="417" t="s">
        <v>45</v>
      </c>
      <c r="C19" s="417"/>
      <c r="D19" s="417"/>
      <c r="E19" s="416"/>
      <c r="F19" s="416"/>
      <c r="G19" s="416"/>
      <c r="H19" s="416"/>
      <c r="I19" s="514"/>
      <c r="J19" s="495"/>
      <c r="AA19" s="53" t="s">
        <v>6</v>
      </c>
    </row>
    <row r="20" spans="1:27" s="25" customFormat="1" ht="15.75">
      <c r="A20" s="413"/>
      <c r="B20" s="417" t="s">
        <v>46</v>
      </c>
      <c r="C20" s="417"/>
      <c r="D20" s="417"/>
      <c r="E20" s="416"/>
      <c r="F20" s="416"/>
      <c r="G20" s="416"/>
      <c r="H20" s="416"/>
      <c r="I20" s="515"/>
      <c r="J20" s="495"/>
      <c r="K20" s="57"/>
      <c r="AA20" s="53" t="s">
        <v>7</v>
      </c>
    </row>
    <row r="21" spans="1:27" s="25" customFormat="1" ht="3" customHeight="1">
      <c r="A21" s="486"/>
      <c r="B21" s="487"/>
      <c r="C21" s="487"/>
      <c r="D21" s="487"/>
      <c r="E21" s="487"/>
      <c r="F21" s="487"/>
      <c r="G21" s="487"/>
      <c r="H21" s="487"/>
      <c r="I21" s="488"/>
      <c r="J21" s="80"/>
      <c r="K21" s="57"/>
      <c r="AA21" s="53"/>
    </row>
    <row r="22" spans="1:10" ht="36" customHeight="1">
      <c r="A22" s="113" t="s">
        <v>150</v>
      </c>
      <c r="B22" s="451"/>
      <c r="C22" s="452"/>
      <c r="D22" s="452"/>
      <c r="E22" s="452"/>
      <c r="F22" s="452"/>
      <c r="G22" s="452"/>
      <c r="H22" s="453"/>
      <c r="I22" s="126" t="str">
        <f>IF(B22&gt;"","OK","BŁĄD")</f>
        <v>BŁĄD</v>
      </c>
      <c r="J22" s="34"/>
    </row>
    <row r="23" spans="1:10" ht="3" customHeight="1">
      <c r="A23" s="114"/>
      <c r="B23" s="436"/>
      <c r="C23" s="437"/>
      <c r="D23" s="437"/>
      <c r="E23" s="437"/>
      <c r="F23" s="437"/>
      <c r="G23" s="437"/>
      <c r="H23" s="438"/>
      <c r="I23" s="127"/>
      <c r="J23" s="71"/>
    </row>
    <row r="24" spans="1:10" ht="27" customHeight="1">
      <c r="A24" s="115" t="s">
        <v>264</v>
      </c>
      <c r="B24" s="439"/>
      <c r="C24" s="440"/>
      <c r="D24" s="440"/>
      <c r="E24" s="440"/>
      <c r="F24" s="440"/>
      <c r="G24" s="440"/>
      <c r="H24" s="440"/>
      <c r="I24" s="128" t="str">
        <f>IF(B24&gt;"","OK","BŁĄD")</f>
        <v>BŁĄD</v>
      </c>
      <c r="J24" s="34"/>
    </row>
    <row r="25" spans="1:27" ht="3" customHeight="1">
      <c r="A25" s="116"/>
      <c r="B25" s="500"/>
      <c r="C25" s="501"/>
      <c r="D25" s="501"/>
      <c r="E25" s="501"/>
      <c r="F25" s="501"/>
      <c r="G25" s="501"/>
      <c r="H25" s="502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96"/>
      <c r="C26" s="497"/>
      <c r="D26" s="498"/>
      <c r="E26" s="483"/>
      <c r="F26" s="483"/>
      <c r="G26" s="483"/>
      <c r="H26" s="499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433"/>
      <c r="C27" s="434"/>
      <c r="D27" s="434"/>
      <c r="E27" s="434"/>
      <c r="F27" s="434"/>
      <c r="G27" s="434"/>
      <c r="H27" s="434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62" t="s">
        <v>147</v>
      </c>
      <c r="C28" s="463"/>
      <c r="D28" s="463"/>
      <c r="E28" s="463"/>
      <c r="F28" s="463"/>
      <c r="G28" s="463"/>
      <c r="H28" s="463"/>
      <c r="I28" s="126" t="str">
        <f>IF(Wniosek!L10=0,"OK","BŁĄD")</f>
        <v>OK</v>
      </c>
      <c r="J28" s="37"/>
      <c r="BC28" s="262"/>
      <c r="BD28" s="263"/>
      <c r="BE28" s="16"/>
      <c r="BF28" s="264"/>
      <c r="BG28" s="409"/>
      <c r="BH28" s="410"/>
      <c r="BI28" s="410"/>
      <c r="BJ28" s="410"/>
      <c r="BK28" s="410"/>
      <c r="BL28" s="410"/>
      <c r="BM28" s="410"/>
    </row>
    <row r="29" spans="1:65" ht="3" customHeight="1">
      <c r="A29" s="118"/>
      <c r="B29" s="436"/>
      <c r="C29" s="437"/>
      <c r="D29" s="437"/>
      <c r="E29" s="437"/>
      <c r="F29" s="437"/>
      <c r="G29" s="437"/>
      <c r="H29" s="438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84" t="s">
        <v>300</v>
      </c>
      <c r="C30" s="485"/>
      <c r="D30" s="485"/>
      <c r="E30" s="485"/>
      <c r="F30" s="485"/>
      <c r="G30" s="485"/>
      <c r="H30" s="485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73"/>
      <c r="C31" s="503"/>
      <c r="D31" s="503"/>
      <c r="E31" s="503"/>
      <c r="F31" s="503"/>
      <c r="G31" s="503"/>
      <c r="H31" s="504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62" t="s">
        <v>299</v>
      </c>
      <c r="C32" s="463"/>
      <c r="D32" s="463"/>
      <c r="E32" s="463"/>
      <c r="F32" s="463"/>
      <c r="G32" s="463"/>
      <c r="H32" s="463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0"/>
      <c r="C33" s="471"/>
      <c r="D33" s="471"/>
      <c r="E33" s="471"/>
      <c r="F33" s="471"/>
      <c r="G33" s="471"/>
      <c r="H33" s="471"/>
      <c r="I33" s="472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26" t="str">
        <f>IF(S13=TRUE,"Można drukować dokumenty.","Sprawdź arkusz lub komórkę, w której wystąpił błąd.")</f>
        <v>Sprawdź arkusz lub komórkę, w której wystąpił błąd.</v>
      </c>
      <c r="C34" s="427"/>
      <c r="D34" s="427"/>
      <c r="E34" s="427"/>
      <c r="F34" s="427"/>
      <c r="G34" s="427"/>
      <c r="H34" s="427"/>
      <c r="I34" s="428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73"/>
      <c r="C35" s="474"/>
      <c r="D35" s="474"/>
      <c r="E35" s="474"/>
      <c r="F35" s="474"/>
      <c r="G35" s="474"/>
      <c r="H35" s="474"/>
      <c r="I35" s="475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64" t="s">
        <v>250</v>
      </c>
      <c r="C36" s="465"/>
      <c r="D36" s="465"/>
      <c r="E36" s="465"/>
      <c r="F36" s="465"/>
      <c r="G36" s="465"/>
      <c r="H36" s="465"/>
      <c r="I36" s="466"/>
      <c r="J36" s="38"/>
      <c r="K36" s="28"/>
      <c r="L36" s="27"/>
    </row>
    <row r="37" spans="1:10" ht="3" customHeight="1">
      <c r="A37" s="122"/>
      <c r="B37" s="476"/>
      <c r="C37" s="389"/>
      <c r="D37" s="389"/>
      <c r="E37" s="389"/>
      <c r="F37" s="389"/>
      <c r="G37" s="389"/>
      <c r="H37" s="389"/>
      <c r="I37" s="389"/>
      <c r="J37" s="71"/>
    </row>
    <row r="38" spans="1:16" ht="18" customHeight="1">
      <c r="A38" s="123" t="s">
        <v>298</v>
      </c>
      <c r="B38" s="443" t="s">
        <v>234</v>
      </c>
      <c r="C38" s="444"/>
      <c r="D38" s="444"/>
      <c r="E38" s="444"/>
      <c r="F38" s="444"/>
      <c r="G38" s="444"/>
      <c r="H38" s="444"/>
      <c r="I38" s="445"/>
      <c r="J38" s="37"/>
      <c r="P38" s="26"/>
    </row>
    <row r="39" spans="1:10" ht="3" customHeight="1">
      <c r="A39" s="124"/>
      <c r="B39" s="476"/>
      <c r="C39" s="389"/>
      <c r="D39" s="389"/>
      <c r="E39" s="389"/>
      <c r="F39" s="389"/>
      <c r="G39" s="389"/>
      <c r="H39" s="389"/>
      <c r="I39" s="390"/>
      <c r="J39" s="71"/>
    </row>
    <row r="40" spans="1:10" ht="30.75" customHeight="1">
      <c r="A40" s="125" t="s">
        <v>253</v>
      </c>
      <c r="B40" s="467" t="s">
        <v>250</v>
      </c>
      <c r="C40" s="468"/>
      <c r="D40" s="468"/>
      <c r="E40" s="468"/>
      <c r="F40" s="468"/>
      <c r="G40" s="468"/>
      <c r="H40" s="468"/>
      <c r="I40" s="469"/>
      <c r="J40" s="37"/>
    </row>
    <row r="41" spans="1:10" ht="3" customHeight="1">
      <c r="A41" s="429"/>
      <c r="B41" s="430"/>
      <c r="C41" s="430"/>
      <c r="D41" s="430"/>
      <c r="E41" s="430"/>
      <c r="F41" s="430"/>
      <c r="G41" s="430"/>
      <c r="H41" s="430"/>
      <c r="I41" s="430"/>
      <c r="J41" s="66"/>
    </row>
    <row r="42" spans="1:10" ht="45" customHeight="1">
      <c r="A42" s="18" t="s">
        <v>254</v>
      </c>
      <c r="B42" s="478" t="s">
        <v>205</v>
      </c>
      <c r="C42" s="479"/>
      <c r="D42" s="479"/>
      <c r="E42" s="479"/>
      <c r="F42" s="479"/>
      <c r="G42" s="479"/>
      <c r="H42" s="479"/>
      <c r="I42" s="480"/>
      <c r="J42" s="40"/>
    </row>
    <row r="43" spans="1:10" s="19" customFormat="1" ht="3" customHeight="1">
      <c r="A43" s="507"/>
      <c r="B43" s="471"/>
      <c r="C43" s="471"/>
      <c r="D43" s="471"/>
      <c r="E43" s="471"/>
      <c r="F43" s="471"/>
      <c r="G43" s="471"/>
      <c r="H43" s="471"/>
      <c r="I43" s="471"/>
      <c r="J43" s="75"/>
    </row>
    <row r="44" spans="1:10" ht="15.75">
      <c r="A44" s="406" t="s">
        <v>255</v>
      </c>
      <c r="B44" s="424" t="s">
        <v>133</v>
      </c>
      <c r="C44" s="425"/>
      <c r="D44" s="425"/>
      <c r="E44" s="425"/>
      <c r="F44" s="425"/>
      <c r="G44" s="425"/>
      <c r="H44" s="441"/>
      <c r="I44" s="442"/>
      <c r="J44" s="37"/>
    </row>
    <row r="45" spans="1:10" ht="15.75">
      <c r="A45" s="406"/>
      <c r="B45" s="424" t="s">
        <v>134</v>
      </c>
      <c r="C45" s="425"/>
      <c r="D45" s="425"/>
      <c r="E45" s="425"/>
      <c r="F45" s="425"/>
      <c r="G45" s="425"/>
      <c r="H45" s="441"/>
      <c r="I45" s="442"/>
      <c r="J45" s="37"/>
    </row>
    <row r="46" spans="1:10" ht="15.75">
      <c r="A46" s="432"/>
      <c r="B46" s="424" t="s">
        <v>131</v>
      </c>
      <c r="C46" s="425"/>
      <c r="D46" s="425"/>
      <c r="E46" s="425"/>
      <c r="F46" s="425"/>
      <c r="G46" s="425"/>
      <c r="H46" s="441"/>
      <c r="I46" s="442"/>
      <c r="J46" s="37"/>
    </row>
    <row r="47" spans="1:10" ht="3" customHeight="1">
      <c r="A47" s="39"/>
      <c r="B47" s="423"/>
      <c r="C47" s="423"/>
      <c r="D47" s="423"/>
      <c r="E47" s="423"/>
      <c r="F47" s="423"/>
      <c r="G47" s="423"/>
      <c r="H47" s="423"/>
      <c r="I47" s="423"/>
      <c r="J47" s="41"/>
    </row>
    <row r="48" spans="1:11" ht="48" customHeight="1">
      <c r="A48" s="113" t="s">
        <v>256</v>
      </c>
      <c r="B48" s="426" t="str">
        <f>IF(S13=TRUE,"Można drukować skorygowane dokumenty.","Sprawdź arkusz lub komórkę, w której wystąpił błąd.")</f>
        <v>Sprawdź arkusz lub komórkę, w której wystąpił błąd.</v>
      </c>
      <c r="C48" s="427"/>
      <c r="D48" s="427"/>
      <c r="E48" s="427"/>
      <c r="F48" s="427"/>
      <c r="G48" s="427"/>
      <c r="H48" s="427"/>
      <c r="I48" s="428"/>
      <c r="J48" s="66"/>
      <c r="K48" s="16"/>
    </row>
    <row r="49" spans="1:10" ht="3" customHeight="1">
      <c r="A49" s="132"/>
      <c r="B49" s="431"/>
      <c r="C49" s="368"/>
      <c r="D49" s="368"/>
      <c r="E49" s="368"/>
      <c r="F49" s="368"/>
      <c r="G49" s="368"/>
      <c r="H49" s="368"/>
      <c r="I49" s="368"/>
      <c r="J49" s="37"/>
    </row>
    <row r="50" spans="1:10" ht="18" customHeight="1">
      <c r="A50" s="133" t="s">
        <v>257</v>
      </c>
      <c r="B50" s="491" t="s">
        <v>209</v>
      </c>
      <c r="C50" s="492"/>
      <c r="D50" s="492"/>
      <c r="E50" s="492"/>
      <c r="F50" s="492"/>
      <c r="G50" s="492"/>
      <c r="H50" s="492"/>
      <c r="I50" s="492"/>
      <c r="J50" s="37"/>
    </row>
    <row r="51" spans="1:10" ht="3" customHeight="1">
      <c r="A51" s="429"/>
      <c r="B51" s="430"/>
      <c r="C51" s="430"/>
      <c r="D51" s="430"/>
      <c r="E51" s="430"/>
      <c r="F51" s="430"/>
      <c r="G51" s="430"/>
      <c r="H51" s="430"/>
      <c r="I51" s="430"/>
      <c r="J51" s="71"/>
    </row>
    <row r="52" spans="1:10" ht="30" customHeight="1">
      <c r="A52" s="20" t="s">
        <v>258</v>
      </c>
      <c r="B52" s="478" t="s">
        <v>148</v>
      </c>
      <c r="C52" s="479"/>
      <c r="D52" s="479"/>
      <c r="E52" s="479"/>
      <c r="F52" s="479"/>
      <c r="G52" s="479"/>
      <c r="H52" s="479"/>
      <c r="I52" s="480"/>
      <c r="J52" s="72"/>
    </row>
    <row r="53" spans="1:10" s="19" customFormat="1" ht="3" customHeight="1">
      <c r="A53" s="45"/>
      <c r="B53" s="435"/>
      <c r="C53" s="435"/>
      <c r="D53" s="435"/>
      <c r="E53" s="435"/>
      <c r="F53" s="435"/>
      <c r="G53" s="435"/>
      <c r="H53" s="435"/>
      <c r="I53" s="46"/>
      <c r="J53" s="70"/>
    </row>
    <row r="54" spans="1:10" ht="45" customHeight="1">
      <c r="A54" s="134" t="s">
        <v>259</v>
      </c>
      <c r="B54" s="481" t="s">
        <v>144</v>
      </c>
      <c r="C54" s="482"/>
      <c r="D54" s="482"/>
      <c r="E54" s="482"/>
      <c r="F54" s="482"/>
      <c r="G54" s="482"/>
      <c r="H54" s="482"/>
      <c r="I54" s="126" t="str">
        <f>IF(listy!I15=TRUE,"OK","BŁĄD")</f>
        <v>BŁĄD</v>
      </c>
      <c r="J54" s="37"/>
    </row>
    <row r="55" spans="1:10" ht="3" customHeight="1">
      <c r="A55" s="135"/>
      <c r="B55" s="423"/>
      <c r="C55" s="423"/>
      <c r="D55" s="423"/>
      <c r="E55" s="423"/>
      <c r="F55" s="423"/>
      <c r="G55" s="423"/>
      <c r="H55" s="423"/>
      <c r="I55" s="136"/>
      <c r="J55" s="70"/>
    </row>
    <row r="56" spans="1:10" ht="30" customHeight="1">
      <c r="A56" s="113" t="s">
        <v>260</v>
      </c>
      <c r="B56" s="421" t="s">
        <v>215</v>
      </c>
      <c r="C56" s="483"/>
      <c r="D56" s="483"/>
      <c r="E56" s="483"/>
      <c r="F56" s="483"/>
      <c r="G56" s="483"/>
      <c r="H56" s="483"/>
      <c r="I56" s="128" t="str">
        <f>IF('Spr. wydatki (zał.1)'!O2=0,"OK","BŁĄD")</f>
        <v>OK</v>
      </c>
      <c r="J56" s="37"/>
    </row>
    <row r="57" spans="1:10" ht="3" customHeight="1">
      <c r="A57" s="135"/>
      <c r="B57" s="490"/>
      <c r="C57" s="422"/>
      <c r="D57" s="422"/>
      <c r="E57" s="422"/>
      <c r="F57" s="422"/>
      <c r="G57" s="422"/>
      <c r="H57" s="422"/>
      <c r="I57" s="137"/>
      <c r="J57" s="70"/>
    </row>
    <row r="58" spans="1:11" ht="30" customHeight="1">
      <c r="A58" s="113" t="s">
        <v>261</v>
      </c>
      <c r="B58" s="421" t="s">
        <v>271</v>
      </c>
      <c r="C58" s="422"/>
      <c r="D58" s="422"/>
      <c r="E58" s="422"/>
      <c r="F58" s="422"/>
      <c r="G58" s="422"/>
      <c r="H58" s="422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23"/>
      <c r="C59" s="423"/>
      <c r="D59" s="423"/>
      <c r="E59" s="423"/>
      <c r="F59" s="423"/>
      <c r="G59" s="423"/>
      <c r="H59" s="423"/>
      <c r="I59" s="423"/>
      <c r="J59" s="41"/>
    </row>
    <row r="60" spans="1:11" ht="45" customHeight="1">
      <c r="A60" s="113" t="s">
        <v>301</v>
      </c>
      <c r="B60" s="418" t="str">
        <f>IF(listy!A189=TRUE,"Możesz drukować arkusze sprawozdań.","Arkusze sprawozdań zawierają błędy.")</f>
        <v>Arkusze sprawozdań zawierają błędy.</v>
      </c>
      <c r="C60" s="419"/>
      <c r="D60" s="419"/>
      <c r="E60" s="419"/>
      <c r="F60" s="419"/>
      <c r="G60" s="419"/>
      <c r="H60" s="419"/>
      <c r="I60" s="420"/>
      <c r="J60" s="66"/>
      <c r="K60" s="16"/>
    </row>
    <row r="61" spans="1:11" ht="3" customHeight="1">
      <c r="A61" s="39"/>
      <c r="B61" s="423"/>
      <c r="C61" s="423"/>
      <c r="D61" s="423"/>
      <c r="E61" s="423"/>
      <c r="F61" s="423"/>
      <c r="G61" s="423"/>
      <c r="H61" s="423"/>
      <c r="I61" s="423"/>
      <c r="J61" s="41"/>
      <c r="K61" s="16"/>
    </row>
    <row r="62" spans="1:11" ht="30" customHeight="1">
      <c r="A62" s="113" t="s">
        <v>262</v>
      </c>
      <c r="B62" s="418" t="str">
        <f>IF(listy!A189=TRUE,"Dokumenty należy podpisać zgodnie z zasadami określonymi w pkt. 9 - 11.","Arkusze sprawozdań nie nadają się do druku.")</f>
        <v>Arkusze sprawozdań nie nadają się do druku.</v>
      </c>
      <c r="C62" s="419"/>
      <c r="D62" s="419"/>
      <c r="E62" s="419"/>
      <c r="F62" s="419"/>
      <c r="G62" s="419"/>
      <c r="H62" s="419"/>
      <c r="I62" s="420"/>
      <c r="J62" s="66"/>
      <c r="K62" s="16"/>
    </row>
    <row r="63" spans="1:10" ht="3" customHeight="1">
      <c r="A63" s="65"/>
      <c r="B63" s="493"/>
      <c r="C63" s="471"/>
      <c r="D63" s="471"/>
      <c r="E63" s="471"/>
      <c r="F63" s="471"/>
      <c r="G63" s="471"/>
      <c r="H63" s="471"/>
      <c r="I63" s="472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I27" sqref="BI27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6"/>
      <c r="B1" s="576"/>
      <c r="C1" s="576"/>
      <c r="D1" s="576"/>
      <c r="E1" s="576"/>
      <c r="F1" s="576"/>
      <c r="G1" s="577"/>
      <c r="H1" s="531" t="s">
        <v>156</v>
      </c>
      <c r="I1" s="532"/>
    </row>
    <row r="2" spans="1:12" ht="18" customHeight="1">
      <c r="A2" s="578" t="str">
        <f>IF(L2=0,"","Wniosek zawiera błędy")</f>
        <v>Wniosek zawiera błędy</v>
      </c>
      <c r="B2" s="578"/>
      <c r="C2" s="578"/>
      <c r="D2" s="578"/>
      <c r="E2" s="578"/>
      <c r="F2" s="578"/>
      <c r="G2" s="579"/>
      <c r="H2" s="580" t="str">
        <f>IF(Planowanie!H46="","Wersja pierwotna",Planowanie!H46)</f>
        <v>Wersja pierwotna</v>
      </c>
      <c r="I2" s="580"/>
      <c r="L2" s="251">
        <f>SUM(L35:L47)+L10+L32+L9</f>
        <v>8</v>
      </c>
    </row>
    <row r="3" spans="1:38" ht="18" customHeight="1">
      <c r="A3" s="552" t="s">
        <v>151</v>
      </c>
      <c r="B3" s="553"/>
      <c r="C3" s="553"/>
      <c r="D3" s="553"/>
      <c r="E3" s="553"/>
      <c r="F3" s="553"/>
      <c r="G3" s="553"/>
      <c r="H3" s="553"/>
      <c r="I3" s="553"/>
      <c r="AL3" s="3">
        <f>Planowanie!B24</f>
        <v>0</v>
      </c>
    </row>
    <row r="4" spans="1:38" ht="16.5" customHeight="1">
      <c r="A4" s="554" t="s">
        <v>328</v>
      </c>
      <c r="B4" s="555"/>
      <c r="C4" s="555"/>
      <c r="D4" s="555"/>
      <c r="E4" s="555"/>
      <c r="F4" s="556"/>
      <c r="G4" s="562">
        <f>Planowanie!B26</f>
        <v>0</v>
      </c>
      <c r="H4" s="563"/>
      <c r="I4" s="563"/>
      <c r="AK4" s="52" t="s">
        <v>4</v>
      </c>
      <c r="AL4" s="52" t="s">
        <v>116</v>
      </c>
    </row>
    <row r="5" spans="1:16" ht="3" customHeight="1">
      <c r="A5" s="403"/>
      <c r="B5" s="404"/>
      <c r="C5" s="404"/>
      <c r="D5" s="404"/>
      <c r="E5" s="404"/>
      <c r="F5" s="404"/>
      <c r="G5" s="404"/>
      <c r="H5" s="404"/>
      <c r="I5" s="404"/>
      <c r="J5" s="177"/>
      <c r="K5" s="244"/>
      <c r="L5" s="252"/>
      <c r="M5" s="5"/>
      <c r="N5" s="5"/>
      <c r="O5" s="256"/>
      <c r="P5" s="5"/>
    </row>
    <row r="6" spans="1:40" ht="17.25" customHeight="1">
      <c r="A6" s="557" t="s">
        <v>12</v>
      </c>
      <c r="B6" s="557"/>
      <c r="C6" s="557"/>
      <c r="D6" s="557"/>
      <c r="E6" s="557"/>
      <c r="F6" s="557"/>
      <c r="G6" s="557"/>
      <c r="H6" s="557"/>
      <c r="I6" s="557"/>
      <c r="AN6" s="52"/>
    </row>
    <row r="7" spans="1:9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  <c r="I7" s="406"/>
    </row>
    <row r="8" spans="1:15" s="8" customFormat="1" ht="3" customHeight="1">
      <c r="A8" s="388"/>
      <c r="B8" s="564"/>
      <c r="C8" s="564"/>
      <c r="D8" s="564"/>
      <c r="E8" s="564"/>
      <c r="F8" s="564"/>
      <c r="G8" s="564"/>
      <c r="H8" s="564"/>
      <c r="I8" s="564"/>
      <c r="J8" s="178"/>
      <c r="K8" s="245"/>
      <c r="L8" s="253"/>
      <c r="O8" s="257"/>
    </row>
    <row r="9" spans="1:15" s="8" customFormat="1" ht="15" customHeight="1">
      <c r="A9" s="566" t="s">
        <v>153</v>
      </c>
      <c r="B9" s="567"/>
      <c r="C9" s="567"/>
      <c r="D9" s="567"/>
      <c r="E9" s="567"/>
      <c r="F9" s="567"/>
      <c r="G9" s="567"/>
      <c r="H9" s="567"/>
      <c r="I9" s="567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68" t="s">
        <v>116</v>
      </c>
      <c r="B10" s="569"/>
      <c r="C10" s="569"/>
      <c r="D10" s="569"/>
      <c r="E10" s="569"/>
      <c r="F10" s="569"/>
      <c r="G10" s="569"/>
      <c r="H10" s="569"/>
      <c r="I10" s="570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39" t="s">
        <v>154</v>
      </c>
      <c r="B12" s="540"/>
      <c r="C12" s="540"/>
      <c r="D12" s="540"/>
      <c r="E12" s="540"/>
      <c r="F12" s="540"/>
      <c r="G12" s="540"/>
      <c r="H12" s="540"/>
      <c r="I12" s="540"/>
      <c r="J12" s="178"/>
      <c r="K12" s="245"/>
      <c r="L12" s="253"/>
      <c r="O12" s="257" t="b">
        <f>AND(Planowanie!B24="edukacja",A10=P12)</f>
        <v>0</v>
      </c>
      <c r="P12" s="543" t="s">
        <v>116</v>
      </c>
      <c r="Q12" s="543"/>
      <c r="R12" s="543"/>
      <c r="S12" s="543"/>
      <c r="T12" s="543"/>
      <c r="U12" s="543"/>
      <c r="V12" s="543"/>
      <c r="W12" s="544"/>
      <c r="AK12" s="53"/>
    </row>
    <row r="13" spans="1:37" s="8" customFormat="1" ht="15.75" customHeight="1">
      <c r="A13" s="550">
        <f>Planowanie!E8</f>
        <v>0</v>
      </c>
      <c r="B13" s="551"/>
      <c r="C13" s="551"/>
      <c r="D13" s="551"/>
      <c r="E13" s="551"/>
      <c r="F13" s="551"/>
      <c r="G13" s="551"/>
      <c r="H13" s="551"/>
      <c r="I13" s="551"/>
      <c r="J13" s="178"/>
      <c r="K13" s="245"/>
      <c r="L13" s="253"/>
      <c r="O13" s="257" t="b">
        <f>AND(Planowanie!B24="mieszkalnictwo",A10=P13)</f>
        <v>0</v>
      </c>
      <c r="P13" s="543" t="s">
        <v>112</v>
      </c>
      <c r="Q13" s="543"/>
      <c r="R13" s="543"/>
      <c r="S13" s="543"/>
      <c r="T13" s="543"/>
      <c r="U13" s="543"/>
      <c r="V13" s="543"/>
      <c r="W13" s="544"/>
      <c r="AK13" s="54"/>
    </row>
    <row r="14" spans="1:37" s="8" customFormat="1" ht="15">
      <c r="A14" s="519" t="str">
        <f>Planowanie!B9</f>
        <v>Województwo:</v>
      </c>
      <c r="B14" s="549"/>
      <c r="C14" s="529">
        <f>Planowanie!E9</f>
        <v>0</v>
      </c>
      <c r="D14" s="530"/>
      <c r="E14" s="530"/>
      <c r="F14" s="530"/>
      <c r="G14" s="530"/>
      <c r="H14" s="530"/>
      <c r="I14" s="530"/>
      <c r="J14" s="178"/>
      <c r="K14" s="245"/>
      <c r="L14" s="253"/>
      <c r="O14" s="257" t="b">
        <f>AND(Planowanie!B24="praca",A10=P14)</f>
        <v>0</v>
      </c>
      <c r="P14" s="543" t="s">
        <v>113</v>
      </c>
      <c r="Q14" s="543"/>
      <c r="R14" s="543"/>
      <c r="S14" s="543"/>
      <c r="T14" s="543"/>
      <c r="U14" s="543"/>
      <c r="V14" s="543"/>
      <c r="W14" s="544"/>
      <c r="AK14" s="54"/>
    </row>
    <row r="15" spans="1:37" s="8" customFormat="1" ht="15">
      <c r="A15" s="519" t="str">
        <f>Planowanie!B10</f>
        <v>Powiat:</v>
      </c>
      <c r="B15" s="549"/>
      <c r="C15" s="529">
        <f>Planowanie!E10</f>
        <v>0</v>
      </c>
      <c r="D15" s="530"/>
      <c r="E15" s="530"/>
      <c r="F15" s="530"/>
      <c r="G15" s="530"/>
      <c r="H15" s="530"/>
      <c r="I15" s="530"/>
      <c r="J15" s="178"/>
      <c r="K15" s="245"/>
      <c r="L15" s="253"/>
      <c r="O15" s="257" t="b">
        <f>AND(Planowanie!B24="zdrowie",A10=P15)</f>
        <v>0</v>
      </c>
      <c r="P15" s="545" t="s">
        <v>114</v>
      </c>
      <c r="Q15" s="545"/>
      <c r="R15" s="545"/>
      <c r="S15" s="545"/>
      <c r="T15" s="545"/>
      <c r="U15" s="545"/>
      <c r="V15" s="545"/>
      <c r="W15" s="546"/>
      <c r="AK15" s="54"/>
    </row>
    <row r="16" spans="1:37" s="8" customFormat="1" ht="15">
      <c r="A16" s="519" t="str">
        <f>Planowanie!B11</f>
        <v>Gmina:</v>
      </c>
      <c r="B16" s="549"/>
      <c r="C16" s="529">
        <f>Planowanie!E11</f>
        <v>0</v>
      </c>
      <c r="D16" s="530"/>
      <c r="E16" s="530"/>
      <c r="F16" s="530"/>
      <c r="G16" s="530"/>
      <c r="H16" s="530"/>
      <c r="I16" s="530"/>
      <c r="J16" s="178"/>
      <c r="K16" s="245"/>
      <c r="L16" s="253"/>
      <c r="O16" s="257"/>
      <c r="AK16" s="54"/>
    </row>
    <row r="17" spans="1:37" s="8" customFormat="1" ht="15">
      <c r="A17" s="519" t="str">
        <f>Planowanie!B12</f>
        <v>Miejscowość:</v>
      </c>
      <c r="B17" s="549"/>
      <c r="C17" s="529">
        <f>Planowanie!E12</f>
        <v>0</v>
      </c>
      <c r="D17" s="530"/>
      <c r="E17" s="530"/>
      <c r="F17" s="530"/>
      <c r="G17" s="530"/>
      <c r="H17" s="530"/>
      <c r="I17" s="530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19" t="str">
        <f>Planowanie!B13</f>
        <v>Adres siedziby:</v>
      </c>
      <c r="B18" s="549"/>
      <c r="C18" s="529">
        <f>Planowanie!E13</f>
        <v>0</v>
      </c>
      <c r="D18" s="530"/>
      <c r="E18" s="530"/>
      <c r="F18" s="530"/>
      <c r="G18" s="530"/>
      <c r="H18" s="530"/>
      <c r="I18" s="530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19" t="str">
        <f>Planowanie!B14</f>
        <v>Telefon:</v>
      </c>
      <c r="B19" s="549"/>
      <c r="C19" s="529">
        <f>Planowanie!E14</f>
        <v>0</v>
      </c>
      <c r="D19" s="530"/>
      <c r="E19" s="530"/>
      <c r="F19" s="530"/>
      <c r="G19" s="530"/>
      <c r="H19" s="530"/>
      <c r="I19" s="530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19" t="str">
        <f>Planowanie!B15</f>
        <v>Fax:</v>
      </c>
      <c r="B20" s="549"/>
      <c r="C20" s="529">
        <f>Planowanie!E15</f>
        <v>0</v>
      </c>
      <c r="D20" s="530"/>
      <c r="E20" s="530"/>
      <c r="F20" s="530"/>
      <c r="G20" s="530"/>
      <c r="H20" s="530"/>
      <c r="I20" s="530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19" t="str">
        <f>Planowanie!B16</f>
        <v>E-mail:</v>
      </c>
      <c r="B21" s="549"/>
      <c r="C21" s="529">
        <f>Planowanie!E16</f>
        <v>0</v>
      </c>
      <c r="D21" s="530"/>
      <c r="E21" s="530"/>
      <c r="F21" s="530"/>
      <c r="G21" s="530"/>
      <c r="H21" s="530"/>
      <c r="I21" s="530"/>
      <c r="J21" s="178"/>
      <c r="K21" s="245"/>
      <c r="L21" s="253"/>
      <c r="O21" s="257"/>
      <c r="AK21" s="54"/>
    </row>
    <row r="22" spans="1:37" s="8" customFormat="1" ht="15" customHeight="1">
      <c r="A22" s="519" t="str">
        <f>Planowanie!B17</f>
        <v>Osoba odpowiedzialna za realizację zadania:</v>
      </c>
      <c r="B22" s="549"/>
      <c r="C22" s="529">
        <f>Planowanie!E17</f>
        <v>0</v>
      </c>
      <c r="D22" s="530"/>
      <c r="E22" s="530"/>
      <c r="F22" s="530"/>
      <c r="G22" s="530"/>
      <c r="H22" s="530"/>
      <c r="I22" s="530"/>
      <c r="J22" s="178"/>
      <c r="K22" s="245"/>
      <c r="L22" s="253"/>
      <c r="O22" s="257"/>
      <c r="AK22" s="54"/>
    </row>
    <row r="23" spans="1:37" s="8" customFormat="1" ht="15">
      <c r="A23" s="519" t="str">
        <f>Planowanie!B18</f>
        <v>Telefon:</v>
      </c>
      <c r="B23" s="549"/>
      <c r="C23" s="529">
        <f>Planowanie!E18</f>
        <v>0</v>
      </c>
      <c r="D23" s="530"/>
      <c r="E23" s="530"/>
      <c r="F23" s="530"/>
      <c r="G23" s="530"/>
      <c r="H23" s="530"/>
      <c r="I23" s="530"/>
      <c r="J23" s="178"/>
      <c r="K23" s="245"/>
      <c r="L23" s="253"/>
      <c r="O23" s="257"/>
      <c r="AK23" s="54"/>
    </row>
    <row r="24" spans="1:37" s="8" customFormat="1" ht="15">
      <c r="A24" s="519" t="str">
        <f>Planowanie!B19</f>
        <v>Fax:</v>
      </c>
      <c r="B24" s="549"/>
      <c r="C24" s="529">
        <f>Planowanie!E19</f>
        <v>0</v>
      </c>
      <c r="D24" s="530"/>
      <c r="E24" s="530"/>
      <c r="F24" s="530"/>
      <c r="G24" s="530"/>
      <c r="H24" s="530"/>
      <c r="I24" s="530"/>
      <c r="J24" s="178"/>
      <c r="K24" s="245"/>
      <c r="L24" s="253"/>
      <c r="O24" s="257"/>
      <c r="AK24" s="54"/>
    </row>
    <row r="25" spans="1:37" s="8" customFormat="1" ht="15">
      <c r="A25" s="519" t="str">
        <f>Planowanie!B20</f>
        <v>E-mail:</v>
      </c>
      <c r="B25" s="549"/>
      <c r="C25" s="529">
        <f>Planowanie!E20</f>
        <v>0</v>
      </c>
      <c r="D25" s="530"/>
      <c r="E25" s="530"/>
      <c r="F25" s="530"/>
      <c r="G25" s="530"/>
      <c r="H25" s="530"/>
      <c r="I25" s="530"/>
      <c r="J25" s="178"/>
      <c r="K25" s="245"/>
      <c r="L25" s="253"/>
      <c r="O25" s="257"/>
      <c r="AK25" s="54"/>
    </row>
    <row r="26" spans="1:37" s="8" customFormat="1" ht="3" customHeight="1">
      <c r="A26" s="547"/>
      <c r="B26" s="548"/>
      <c r="C26" s="548"/>
      <c r="D26" s="548"/>
      <c r="E26" s="548"/>
      <c r="F26" s="548"/>
      <c r="G26" s="548"/>
      <c r="H26" s="548"/>
      <c r="I26" s="548"/>
      <c r="J26" s="178"/>
      <c r="K26" s="245"/>
      <c r="L26" s="253"/>
      <c r="O26" s="257"/>
      <c r="AK26" s="55"/>
    </row>
    <row r="27" spans="1:37" s="8" customFormat="1" ht="15">
      <c r="A27" s="537" t="s">
        <v>273</v>
      </c>
      <c r="B27" s="538"/>
      <c r="C27" s="538"/>
      <c r="D27" s="538"/>
      <c r="E27" s="538"/>
      <c r="F27" s="538"/>
      <c r="G27" s="538"/>
      <c r="H27" s="538"/>
      <c r="I27" s="538"/>
      <c r="J27" s="178"/>
      <c r="K27" s="245"/>
      <c r="L27" s="253"/>
      <c r="O27" s="257"/>
      <c r="AK27" s="54"/>
    </row>
    <row r="28" spans="1:37" s="8" customFormat="1" ht="15">
      <c r="A28" s="519" t="s">
        <v>105</v>
      </c>
      <c r="B28" s="519"/>
      <c r="C28" s="541"/>
      <c r="D28" s="542"/>
      <c r="E28" s="542"/>
      <c r="F28" s="542"/>
      <c r="G28" s="542"/>
      <c r="H28" s="542"/>
      <c r="I28" s="542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19" t="s">
        <v>65</v>
      </c>
      <c r="B29" s="519"/>
      <c r="C29" s="520"/>
      <c r="D29" s="521"/>
      <c r="E29" s="521"/>
      <c r="F29" s="521"/>
      <c r="G29" s="521"/>
      <c r="H29" s="521"/>
      <c r="I29" s="521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19" t="s">
        <v>66</v>
      </c>
      <c r="B30" s="519"/>
      <c r="C30" s="520"/>
      <c r="D30" s="521"/>
      <c r="E30" s="521"/>
      <c r="F30" s="521"/>
      <c r="G30" s="521"/>
      <c r="H30" s="521"/>
      <c r="I30" s="521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19" t="s">
        <v>272</v>
      </c>
      <c r="B31" s="519"/>
      <c r="C31" s="520"/>
      <c r="D31" s="521"/>
      <c r="E31" s="521"/>
      <c r="F31" s="521"/>
      <c r="G31" s="521"/>
      <c r="H31" s="521"/>
      <c r="I31" s="521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19" t="s">
        <v>274</v>
      </c>
      <c r="B32" s="526"/>
      <c r="C32" s="516"/>
      <c r="D32" s="527"/>
      <c r="E32" s="527"/>
      <c r="F32" s="528"/>
      <c r="G32" s="516"/>
      <c r="H32" s="517"/>
      <c r="I32" s="518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22"/>
      <c r="B33" s="523"/>
      <c r="C33" s="524"/>
      <c r="D33" s="524"/>
      <c r="E33" s="524"/>
      <c r="F33" s="524"/>
      <c r="G33" s="524"/>
      <c r="H33" s="524"/>
      <c r="I33" s="525"/>
      <c r="J33" s="178"/>
      <c r="K33" s="245"/>
      <c r="L33" s="253"/>
      <c r="O33" s="257"/>
      <c r="AK33" s="54"/>
    </row>
    <row r="34" spans="1:37" s="8" customFormat="1" ht="30" customHeight="1">
      <c r="A34" s="401" t="s">
        <v>302</v>
      </c>
      <c r="B34" s="402"/>
      <c r="C34" s="402"/>
      <c r="D34" s="402"/>
      <c r="E34" s="402"/>
      <c r="F34" s="402"/>
      <c r="G34" s="402"/>
      <c r="H34" s="402"/>
      <c r="I34" s="402"/>
      <c r="J34" s="178"/>
      <c r="K34" s="245"/>
      <c r="L34" s="253"/>
      <c r="O34" s="257"/>
      <c r="P34" s="401" t="s">
        <v>152</v>
      </c>
      <c r="Q34" s="402"/>
      <c r="R34" s="402"/>
      <c r="S34" s="402"/>
      <c r="T34" s="402"/>
      <c r="U34" s="402"/>
      <c r="V34" s="402"/>
      <c r="W34" s="402"/>
      <c r="X34" s="402"/>
      <c r="AK34" s="54"/>
    </row>
    <row r="35" spans="1:37" s="186" customFormat="1" ht="15">
      <c r="A35" s="535"/>
      <c r="B35" s="536"/>
      <c r="C35" s="536"/>
      <c r="D35" s="536"/>
      <c r="E35" s="536"/>
      <c r="F35" s="536"/>
      <c r="G35" s="536"/>
      <c r="H35" s="536"/>
      <c r="I35" s="536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81" t="s">
        <v>294</v>
      </c>
      <c r="B36" s="573"/>
      <c r="C36" s="573"/>
      <c r="D36" s="573"/>
      <c r="E36" s="573"/>
      <c r="F36" s="573"/>
      <c r="G36" s="573"/>
      <c r="H36" s="573"/>
      <c r="I36" s="573"/>
      <c r="J36" s="178"/>
      <c r="K36" s="245"/>
      <c r="L36" s="253"/>
      <c r="O36" s="257"/>
      <c r="AK36" s="54"/>
    </row>
    <row r="37" spans="1:37" s="8" customFormat="1" ht="40.5" customHeight="1">
      <c r="A37" s="401" t="s">
        <v>331</v>
      </c>
      <c r="B37" s="402"/>
      <c r="C37" s="402"/>
      <c r="D37" s="402"/>
      <c r="E37" s="402"/>
      <c r="F37" s="402"/>
      <c r="G37" s="402"/>
      <c r="H37" s="402"/>
      <c r="I37" s="402"/>
      <c r="J37" s="178"/>
      <c r="K37" s="245"/>
      <c r="L37" s="253"/>
      <c r="O37" s="257"/>
      <c r="AK37" s="54"/>
    </row>
    <row r="38" spans="1:37" s="186" customFormat="1" ht="1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65"/>
      <c r="B39" s="559"/>
      <c r="C39" s="559"/>
      <c r="D39" s="559"/>
      <c r="E39" s="559"/>
      <c r="F39" s="559"/>
      <c r="G39" s="559"/>
      <c r="H39" s="559"/>
      <c r="I39" s="559"/>
      <c r="J39" s="178"/>
      <c r="K39" s="245"/>
      <c r="L39" s="253"/>
      <c r="O39" s="257"/>
      <c r="AK39" s="54"/>
    </row>
    <row r="40" spans="1:37" s="8" customFormat="1" ht="30" customHeight="1">
      <c r="A40" s="401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2"/>
      <c r="C40" s="402"/>
      <c r="D40" s="402"/>
      <c r="E40" s="402"/>
      <c r="F40" s="402"/>
      <c r="G40" s="402"/>
      <c r="H40" s="402"/>
      <c r="I40" s="402"/>
      <c r="J40" s="178"/>
      <c r="K40" s="245"/>
      <c r="L40" s="253"/>
      <c r="O40" s="257"/>
      <c r="AK40" s="54"/>
    </row>
    <row r="41" spans="1:37" s="186" customFormat="1" ht="15" customHeight="1">
      <c r="A41" s="533"/>
      <c r="B41" s="534"/>
      <c r="C41" s="534"/>
      <c r="D41" s="534"/>
      <c r="E41" s="534"/>
      <c r="F41" s="534"/>
      <c r="G41" s="534"/>
      <c r="H41" s="534"/>
      <c r="I41" s="534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58"/>
      <c r="B42" s="559"/>
      <c r="C42" s="559"/>
      <c r="D42" s="559"/>
      <c r="E42" s="559"/>
      <c r="F42" s="559"/>
      <c r="G42" s="559"/>
      <c r="H42" s="559"/>
      <c r="I42" s="559"/>
      <c r="J42" s="178"/>
      <c r="K42" s="245"/>
      <c r="L42" s="253"/>
      <c r="O42" s="257"/>
      <c r="AK42" s="54"/>
    </row>
    <row r="43" spans="1:37" s="11" customFormat="1" ht="15" customHeight="1">
      <c r="A43" s="560" t="s">
        <v>152</v>
      </c>
      <c r="B43" s="561"/>
      <c r="C43" s="561"/>
      <c r="D43" s="561"/>
      <c r="E43" s="561"/>
      <c r="F43" s="561"/>
      <c r="G43" s="561"/>
      <c r="H43" s="561"/>
      <c r="I43" s="561"/>
      <c r="J43" s="178"/>
      <c r="K43" s="247"/>
      <c r="L43" s="253"/>
      <c r="O43" s="260"/>
      <c r="AK43" s="54"/>
    </row>
    <row r="44" spans="1:37" s="11" customFormat="1" ht="3" customHeight="1">
      <c r="A44" s="572"/>
      <c r="B44" s="573"/>
      <c r="C44" s="573"/>
      <c r="D44" s="573"/>
      <c r="E44" s="573"/>
      <c r="F44" s="573"/>
      <c r="G44" s="573"/>
      <c r="H44" s="573"/>
      <c r="I44" s="573"/>
      <c r="J44" s="178"/>
      <c r="K44" s="247"/>
      <c r="L44" s="253"/>
      <c r="O44" s="260"/>
      <c r="AK44" s="54"/>
    </row>
    <row r="45" spans="1:37" s="181" customFormat="1" ht="15" customHeight="1">
      <c r="A45" s="574"/>
      <c r="B45" s="575"/>
      <c r="C45" s="575"/>
      <c r="D45" s="575"/>
      <c r="E45" s="575"/>
      <c r="F45" s="575"/>
      <c r="G45" s="575"/>
      <c r="H45" s="575"/>
      <c r="I45" s="575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60" t="s">
        <v>249</v>
      </c>
      <c r="B46" s="561"/>
      <c r="C46" s="561"/>
      <c r="D46" s="561"/>
      <c r="E46" s="561"/>
      <c r="F46" s="561"/>
      <c r="G46" s="561"/>
      <c r="H46" s="561"/>
      <c r="I46" s="561"/>
      <c r="J46" s="178"/>
      <c r="K46" s="247"/>
      <c r="L46" s="253"/>
      <c r="O46" s="260"/>
      <c r="AK46" s="54"/>
    </row>
    <row r="47" spans="1:22" ht="30" customHeight="1">
      <c r="A47" s="541"/>
      <c r="B47" s="571"/>
      <c r="C47" s="571"/>
      <c r="D47" s="571"/>
      <c r="E47" s="571"/>
      <c r="F47" s="571"/>
      <c r="G47" s="571"/>
      <c r="H47" s="571"/>
      <c r="I47" s="57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41"/>
      <c r="B48" s="571"/>
      <c r="C48" s="571"/>
      <c r="D48" s="571"/>
      <c r="E48" s="571"/>
      <c r="F48" s="571"/>
      <c r="G48" s="571"/>
      <c r="H48" s="571"/>
      <c r="I48" s="571"/>
      <c r="J48" s="179"/>
      <c r="K48" s="249"/>
      <c r="V48" s="85" t="s">
        <v>64</v>
      </c>
    </row>
    <row r="49" spans="1:22" ht="30" customHeight="1">
      <c r="A49" s="541"/>
      <c r="B49" s="571"/>
      <c r="C49" s="571"/>
      <c r="D49" s="571"/>
      <c r="E49" s="571"/>
      <c r="F49" s="571"/>
      <c r="G49" s="571"/>
      <c r="H49" s="571"/>
      <c r="I49" s="571"/>
      <c r="J49" s="179"/>
      <c r="V49" s="85" t="s">
        <v>48</v>
      </c>
    </row>
    <row r="50" spans="1:22" ht="30" customHeight="1">
      <c r="A50" s="541"/>
      <c r="B50" s="571"/>
      <c r="C50" s="571"/>
      <c r="D50" s="571"/>
      <c r="E50" s="571"/>
      <c r="F50" s="571"/>
      <c r="G50" s="571"/>
      <c r="H50" s="571"/>
      <c r="I50" s="571"/>
      <c r="J50" s="179"/>
      <c r="V50" s="85" t="s">
        <v>49</v>
      </c>
    </row>
    <row r="51" spans="1:22" ht="30" customHeight="1">
      <c r="A51" s="541"/>
      <c r="B51" s="571"/>
      <c r="C51" s="571"/>
      <c r="D51" s="571"/>
      <c r="E51" s="571"/>
      <c r="F51" s="571"/>
      <c r="G51" s="571"/>
      <c r="H51" s="571"/>
      <c r="I51" s="571"/>
      <c r="J51" s="179"/>
      <c r="V51" s="85" t="s">
        <v>50</v>
      </c>
    </row>
    <row r="52" spans="1:22" ht="30" customHeight="1">
      <c r="A52" s="541"/>
      <c r="B52" s="571"/>
      <c r="C52" s="571"/>
      <c r="D52" s="571"/>
      <c r="E52" s="571"/>
      <c r="F52" s="571"/>
      <c r="G52" s="571"/>
      <c r="H52" s="571"/>
      <c r="I52" s="571"/>
      <c r="J52" s="179"/>
      <c r="V52" s="85" t="s">
        <v>51</v>
      </c>
    </row>
    <row r="53" spans="1:22" ht="30" customHeight="1">
      <c r="A53" s="541"/>
      <c r="B53" s="571"/>
      <c r="C53" s="571"/>
      <c r="D53" s="571"/>
      <c r="E53" s="571"/>
      <c r="F53" s="571"/>
      <c r="G53" s="571"/>
      <c r="H53" s="571"/>
      <c r="I53" s="571"/>
      <c r="J53" s="179"/>
      <c r="V53" s="85" t="s">
        <v>52</v>
      </c>
    </row>
    <row r="54" spans="1:22" ht="30" customHeight="1">
      <c r="A54" s="541"/>
      <c r="B54" s="571"/>
      <c r="C54" s="571"/>
      <c r="D54" s="571"/>
      <c r="E54" s="571"/>
      <c r="F54" s="571"/>
      <c r="G54" s="571"/>
      <c r="H54" s="571"/>
      <c r="I54" s="571"/>
      <c r="J54" s="179"/>
      <c r="V54" s="85" t="s">
        <v>53</v>
      </c>
    </row>
    <row r="55" spans="1:22" ht="30" customHeight="1">
      <c r="A55" s="541"/>
      <c r="B55" s="571"/>
      <c r="C55" s="571"/>
      <c r="D55" s="571"/>
      <c r="E55" s="571"/>
      <c r="F55" s="571"/>
      <c r="G55" s="571"/>
      <c r="H55" s="571"/>
      <c r="I55" s="571"/>
      <c r="J55" s="179"/>
      <c r="V55" s="85" t="s">
        <v>54</v>
      </c>
    </row>
    <row r="56" spans="1:22" ht="30" customHeight="1">
      <c r="A56" s="541"/>
      <c r="B56" s="571"/>
      <c r="C56" s="571"/>
      <c r="D56" s="571"/>
      <c r="E56" s="571"/>
      <c r="F56" s="571"/>
      <c r="G56" s="571"/>
      <c r="H56" s="571"/>
      <c r="I56" s="571"/>
      <c r="J56" s="179"/>
      <c r="V56" s="85" t="s">
        <v>55</v>
      </c>
    </row>
    <row r="57" spans="1:22" ht="30" customHeight="1">
      <c r="A57" s="541"/>
      <c r="B57" s="571"/>
      <c r="C57" s="571"/>
      <c r="D57" s="571"/>
      <c r="E57" s="571"/>
      <c r="F57" s="571"/>
      <c r="G57" s="571"/>
      <c r="H57" s="571"/>
      <c r="I57" s="571"/>
      <c r="J57" s="179"/>
      <c r="V57" s="85" t="s">
        <v>56</v>
      </c>
    </row>
    <row r="58" spans="1:22" ht="30" customHeight="1">
      <c r="A58" s="541"/>
      <c r="B58" s="571"/>
      <c r="C58" s="571"/>
      <c r="D58" s="571"/>
      <c r="E58" s="571"/>
      <c r="F58" s="571"/>
      <c r="G58" s="571"/>
      <c r="H58" s="571"/>
      <c r="I58" s="571"/>
      <c r="J58" s="179"/>
      <c r="V58" s="85" t="s">
        <v>57</v>
      </c>
    </row>
    <row r="59" spans="1:22" ht="30" customHeight="1">
      <c r="A59" s="541"/>
      <c r="B59" s="571"/>
      <c r="C59" s="571"/>
      <c r="D59" s="571"/>
      <c r="E59" s="571"/>
      <c r="F59" s="571"/>
      <c r="G59" s="571"/>
      <c r="H59" s="571"/>
      <c r="I59" s="571"/>
      <c r="J59" s="179"/>
      <c r="V59" s="85" t="s">
        <v>58</v>
      </c>
    </row>
    <row r="60" spans="1:22" ht="30" customHeight="1">
      <c r="A60" s="541"/>
      <c r="B60" s="571"/>
      <c r="C60" s="571"/>
      <c r="D60" s="571"/>
      <c r="E60" s="571"/>
      <c r="F60" s="571"/>
      <c r="G60" s="571"/>
      <c r="H60" s="571"/>
      <c r="I60" s="571"/>
      <c r="J60" s="179"/>
      <c r="V60" s="85" t="s">
        <v>59</v>
      </c>
    </row>
    <row r="61" spans="1:30" ht="30" customHeight="1">
      <c r="A61" s="541"/>
      <c r="B61" s="571"/>
      <c r="C61" s="571"/>
      <c r="D61" s="571"/>
      <c r="E61" s="571"/>
      <c r="F61" s="571"/>
      <c r="G61" s="571"/>
      <c r="H61" s="571"/>
      <c r="I61" s="571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0" t="s">
        <v>143</v>
      </c>
      <c r="B1" s="591"/>
      <c r="C1" s="591"/>
      <c r="D1" s="591"/>
      <c r="E1" s="591"/>
      <c r="F1" s="591"/>
      <c r="G1" s="591"/>
      <c r="H1" s="589" t="s">
        <v>156</v>
      </c>
      <c r="I1" s="589"/>
    </row>
    <row r="2" spans="1:9" ht="21">
      <c r="A2" s="592">
        <f>IF(S8=0,"","Kosztorys zawiera błędy")</f>
      </c>
      <c r="B2" s="593"/>
      <c r="C2" s="593"/>
      <c r="D2" s="593"/>
      <c r="E2" s="593"/>
      <c r="F2" s="593"/>
      <c r="G2" s="593"/>
      <c r="H2" s="594" t="str">
        <f>IF(Planowanie!H44="","Wersja pierwotna",Planowanie!H44)</f>
        <v>Wersja pierwotna</v>
      </c>
      <c r="I2" s="594"/>
    </row>
    <row r="3" spans="1:11" ht="15.75">
      <c r="A3" s="595" t="s">
        <v>212</v>
      </c>
      <c r="B3" s="596"/>
      <c r="C3" s="596"/>
      <c r="D3" s="596"/>
      <c r="E3" s="217">
        <f>Planowanie!B26</f>
        <v>0</v>
      </c>
      <c r="F3" s="597"/>
      <c r="G3" s="597"/>
      <c r="H3" s="597"/>
      <c r="I3" s="598"/>
      <c r="K3" s="2"/>
    </row>
    <row r="4" spans="1:9" ht="15">
      <c r="A4" s="590" t="s">
        <v>12</v>
      </c>
      <c r="B4" s="591"/>
      <c r="C4" s="591"/>
      <c r="D4" s="591"/>
      <c r="E4" s="591"/>
      <c r="F4" s="591"/>
      <c r="G4" s="591"/>
      <c r="H4" s="591"/>
      <c r="I4" s="591"/>
    </row>
    <row r="5" spans="1:9" ht="29.25" customHeight="1">
      <c r="A5" s="599">
        <f>Planowanie!B22</f>
        <v>0</v>
      </c>
      <c r="B5" s="600"/>
      <c r="C5" s="600"/>
      <c r="D5" s="600"/>
      <c r="E5" s="600"/>
      <c r="F5" s="600"/>
      <c r="G5" s="600"/>
      <c r="H5" s="600"/>
      <c r="I5" s="601"/>
    </row>
    <row r="6" spans="1:10" s="44" customFormat="1" ht="15">
      <c r="A6" s="637" t="s">
        <v>248</v>
      </c>
      <c r="B6" s="638"/>
      <c r="C6" s="638"/>
      <c r="D6" s="638"/>
      <c r="E6" s="638"/>
      <c r="F6" s="639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608"/>
      <c r="B7" s="640"/>
      <c r="C7" s="640"/>
      <c r="D7" s="640"/>
      <c r="E7" s="640"/>
      <c r="F7" s="640"/>
      <c r="G7" s="640"/>
      <c r="H7" s="640"/>
      <c r="I7" s="641"/>
      <c r="J7" s="224"/>
    </row>
    <row r="8" spans="1:20" s="44" customFormat="1" ht="15.75" thickBot="1">
      <c r="A8" s="642" t="s">
        <v>290</v>
      </c>
      <c r="B8" s="643"/>
      <c r="C8" s="643"/>
      <c r="D8" s="643"/>
      <c r="E8" s="643"/>
      <c r="F8" s="643"/>
      <c r="G8" s="643"/>
      <c r="H8" s="643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644" t="str">
        <f>IF(W74&gt;0,"Wpisz liczbę asystentów edukacji romskiej zatrudnionych z Programu (w całości lub części)","nie dotyczy")</f>
        <v>nie dotyczy</v>
      </c>
      <c r="B9" s="645"/>
      <c r="C9" s="645"/>
      <c r="D9" s="645"/>
      <c r="E9" s="645"/>
      <c r="F9" s="645"/>
      <c r="G9" s="645"/>
      <c r="H9" s="645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4" t="str">
        <f>IF(AA74&gt;0,"Wpisz liczbę liczbę uczniów wyposażonych w wyprawki szkolne w ramach Programu","nie dotyczy")</f>
        <v>nie dotyczy</v>
      </c>
      <c r="B10" s="585"/>
      <c r="C10" s="585"/>
      <c r="D10" s="585"/>
      <c r="E10" s="585"/>
      <c r="F10" s="585"/>
      <c r="G10" s="585"/>
      <c r="H10" s="585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4" t="str">
        <f>IF(AC74&gt;0,"Wpisz liczbę dzieci, które skorzystają z dopłat do edukacji przedszkolnej w ramach Programu","nie dotyczy")</f>
        <v>nie dotyczy</v>
      </c>
      <c r="B11" s="585"/>
      <c r="C11" s="585"/>
      <c r="D11" s="585"/>
      <c r="E11" s="585"/>
      <c r="F11" s="585"/>
      <c r="G11" s="585"/>
      <c r="H11" s="585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4" t="str">
        <f>IF(AE74&gt;0,"Wpisz liczbę dzieci biorących udział w zajęciach organizowanych w świetlicach i centrach integracyjnych","nie dotyczy")</f>
        <v>nie dotyczy</v>
      </c>
      <c r="B12" s="585"/>
      <c r="C12" s="585"/>
      <c r="D12" s="585"/>
      <c r="E12" s="585"/>
      <c r="F12" s="585"/>
      <c r="G12" s="585"/>
      <c r="H12" s="585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4" t="str">
        <f>IF(U74&gt;0,"Wpisz liczbę zatrudnionych w ramach działań z Programu (romski personel świetlicy lub innej placówki edukacyjnej)","nie dotyczy")</f>
        <v>nie dotyczy</v>
      </c>
      <c r="B13" s="585"/>
      <c r="C13" s="585"/>
      <c r="D13" s="585"/>
      <c r="E13" s="585"/>
      <c r="F13" s="585"/>
      <c r="G13" s="585"/>
      <c r="H13" s="585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4" t="str">
        <f>IF(T74&gt;0,"Wpisz liczbę zatrudnionych w ramach działań z Programu w mieszkalnictwie","nie dotyczy")</f>
        <v>nie dotyczy</v>
      </c>
      <c r="B14" s="585"/>
      <c r="C14" s="585"/>
      <c r="D14" s="585"/>
      <c r="E14" s="585"/>
      <c r="F14" s="585"/>
      <c r="G14" s="585"/>
      <c r="H14" s="585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4" t="str">
        <f>IF(AG74&gt;0,"Wpisz liczbę korzystających z innych form zatrudnienia w ramach działań Programu z wyłączeniem edukacjI","nie dotyczy")</f>
        <v>nie dotyczy</v>
      </c>
      <c r="B15" s="585"/>
      <c r="C15" s="585"/>
      <c r="D15" s="585"/>
      <c r="E15" s="585"/>
      <c r="F15" s="585"/>
      <c r="G15" s="585"/>
      <c r="H15" s="585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4" t="str">
        <f>IF(AI74&gt;0,"Wpisz liczbę korzystających z kursów i szkoleń podnoszących kwalifikacje zawodowe","nie dotyczy")</f>
        <v>nie dotyczy</v>
      </c>
      <c r="B16" s="585"/>
      <c r="C16" s="585"/>
      <c r="D16" s="585"/>
      <c r="E16" s="585"/>
      <c r="F16" s="585"/>
      <c r="G16" s="585"/>
      <c r="H16" s="585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4" t="str">
        <f>IF(Y74&gt;0,"Wpisz liczbę objętych badaniami profilaktycznymi w tym szczepieniami ochronnymi","nie dotyczy")</f>
        <v>nie dotyczy</v>
      </c>
      <c r="B17" s="585"/>
      <c r="C17" s="585"/>
      <c r="D17" s="585"/>
      <c r="E17" s="585"/>
      <c r="F17" s="585"/>
      <c r="G17" s="585"/>
      <c r="H17" s="585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28"/>
      <c r="B18" s="629"/>
      <c r="C18" s="629"/>
      <c r="D18" s="629"/>
      <c r="E18" s="629"/>
      <c r="F18" s="629"/>
      <c r="G18" s="629"/>
      <c r="H18" s="629"/>
      <c r="I18" s="630"/>
      <c r="J18" s="224"/>
    </row>
    <row r="19" spans="1:10" s="44" customFormat="1" ht="15.75" thickBot="1">
      <c r="A19" s="631" t="s">
        <v>283</v>
      </c>
      <c r="B19" s="632"/>
      <c r="C19" s="635" t="s">
        <v>221</v>
      </c>
      <c r="D19" s="636"/>
      <c r="E19" s="636"/>
      <c r="F19" s="636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22" t="str">
        <f>IF(Planowanie!B24="edukacja",Planowanie!B24,"nie dotyczy")</f>
        <v>nie dotyczy</v>
      </c>
      <c r="B20" s="623"/>
      <c r="C20" s="625" t="str">
        <f>IF(W74&gt;0,W32,"nie dotyczy")</f>
        <v>nie dotyczy</v>
      </c>
      <c r="D20" s="626"/>
      <c r="E20" s="626"/>
      <c r="F20" s="626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24"/>
      <c r="B21" s="432"/>
      <c r="C21" s="604" t="str">
        <f>IF(AA74&gt;0,AA32,"nie dotyczy")</f>
        <v>nie dotyczy</v>
      </c>
      <c r="D21" s="605"/>
      <c r="E21" s="605"/>
      <c r="F21" s="605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24"/>
      <c r="B22" s="432"/>
      <c r="C22" s="604" t="str">
        <f>IF(AC74&gt;0,AC32,"nie dotyczy")</f>
        <v>nie dotyczy</v>
      </c>
      <c r="D22" s="605"/>
      <c r="E22" s="605"/>
      <c r="F22" s="605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24"/>
      <c r="B23" s="432"/>
      <c r="C23" s="604" t="str">
        <f>IF(AE74&gt;0,AE32,"nie dotyczy")</f>
        <v>nie dotyczy</v>
      </c>
      <c r="D23" s="605"/>
      <c r="E23" s="605"/>
      <c r="F23" s="605"/>
      <c r="G23" s="207">
        <f>AE74</f>
        <v>0</v>
      </c>
      <c r="H23" s="208">
        <f t="shared" si="6"/>
        <v>0</v>
      </c>
      <c r="I23" s="633">
        <f>IF(H23+H24=0,"",(G23+G24)/(H23+H24))</f>
      </c>
      <c r="J23" s="224"/>
      <c r="BA23" s="627"/>
    </row>
    <row r="24" spans="1:53" s="44" customFormat="1" ht="12.75" customHeight="1">
      <c r="A24" s="432"/>
      <c r="B24" s="432"/>
      <c r="C24" s="604" t="str">
        <f>IF(U74&gt;0,U32,"nie dotyczy")</f>
        <v>nie dotyczy</v>
      </c>
      <c r="D24" s="605"/>
      <c r="E24" s="605"/>
      <c r="F24" s="605"/>
      <c r="G24" s="207">
        <f>U74</f>
        <v>0</v>
      </c>
      <c r="H24" s="208">
        <f t="shared" si="6"/>
        <v>0</v>
      </c>
      <c r="I24" s="634"/>
      <c r="J24" s="224"/>
      <c r="BA24" s="627"/>
    </row>
    <row r="25" spans="1:53" s="44" customFormat="1" ht="12.75" customHeight="1">
      <c r="A25" s="606" t="str">
        <f>IF(Planowanie!B24="mieszkalnictwo",Planowanie!B24,"nie dotyczy")</f>
        <v>nie dotyczy</v>
      </c>
      <c r="B25" s="607"/>
      <c r="C25" s="604" t="str">
        <f>IF(T74&gt;0,T32,"nie dotyczy")</f>
        <v>nie dotyczy</v>
      </c>
      <c r="D25" s="605"/>
      <c r="E25" s="605"/>
      <c r="F25" s="605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46" t="str">
        <f>IF(Planowanie!B24="praca",Planowanie!B24,"nie dotyczy")</f>
        <v>nie dotyczy</v>
      </c>
      <c r="B26" s="647"/>
      <c r="C26" s="604" t="str">
        <f>IF(AG74&gt;0,AG32,"nie dotyczy")</f>
        <v>nie dotyczy</v>
      </c>
      <c r="D26" s="605"/>
      <c r="E26" s="605"/>
      <c r="F26" s="605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47"/>
      <c r="B27" s="647"/>
      <c r="C27" s="604" t="str">
        <f>IF(AI74&gt;0,AI32,"nie dotyczy")</f>
        <v>nie dotyczy</v>
      </c>
      <c r="D27" s="605"/>
      <c r="E27" s="605"/>
      <c r="F27" s="605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06" t="str">
        <f>IF(Planowanie!B24="zdrowie",Planowanie!B24,"nie dotyczy")</f>
        <v>nie dotyczy</v>
      </c>
      <c r="B28" s="607"/>
      <c r="C28" s="620" t="str">
        <f>IF(Y74&gt;0,Y32,"nie dotyczy")</f>
        <v>nie dotyczy</v>
      </c>
      <c r="D28" s="621"/>
      <c r="E28" s="621"/>
      <c r="F28" s="621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608" t="s">
        <v>7</v>
      </c>
      <c r="B29" s="609"/>
      <c r="C29" s="609"/>
      <c r="D29" s="609"/>
      <c r="E29" s="609"/>
      <c r="F29" s="609"/>
      <c r="G29" s="609"/>
      <c r="H29" s="609"/>
      <c r="I29" s="610"/>
      <c r="J29" s="224"/>
    </row>
    <row r="30" spans="1:38" s="44" customFormat="1" ht="15">
      <c r="A30" s="611"/>
      <c r="B30" s="612"/>
      <c r="C30" s="612"/>
      <c r="D30" s="612"/>
      <c r="E30" s="612"/>
      <c r="F30" s="612"/>
      <c r="G30" s="613" t="s">
        <v>138</v>
      </c>
      <c r="H30" s="614"/>
      <c r="I30" s="615"/>
      <c r="J30" s="224"/>
      <c r="AL30" s="79" t="s">
        <v>4</v>
      </c>
    </row>
    <row r="31" spans="1:38" s="44" customFormat="1" ht="16.5" customHeight="1" thickBot="1">
      <c r="A31" s="619" t="s">
        <v>221</v>
      </c>
      <c r="B31" s="617"/>
      <c r="C31" s="617"/>
      <c r="D31" s="616" t="s">
        <v>285</v>
      </c>
      <c r="E31" s="617"/>
      <c r="F31" s="618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6"/>
      <c r="B32" s="587"/>
      <c r="C32" s="588"/>
      <c r="D32" s="602"/>
      <c r="E32" s="603"/>
      <c r="F32" s="603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6"/>
      <c r="B33" s="587"/>
      <c r="C33" s="588"/>
      <c r="D33" s="602"/>
      <c r="E33" s="603"/>
      <c r="F33" s="603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6"/>
      <c r="B34" s="587"/>
      <c r="C34" s="588"/>
      <c r="D34" s="602"/>
      <c r="E34" s="603"/>
      <c r="F34" s="603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6"/>
      <c r="B35" s="587"/>
      <c r="C35" s="588"/>
      <c r="D35" s="602"/>
      <c r="E35" s="603"/>
      <c r="F35" s="603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6"/>
      <c r="B36" s="587"/>
      <c r="C36" s="588"/>
      <c r="D36" s="602"/>
      <c r="E36" s="603"/>
      <c r="F36" s="603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6"/>
      <c r="B37" s="587"/>
      <c r="C37" s="588"/>
      <c r="D37" s="602"/>
      <c r="E37" s="603"/>
      <c r="F37" s="603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6"/>
      <c r="B38" s="587"/>
      <c r="C38" s="588"/>
      <c r="D38" s="602"/>
      <c r="E38" s="603"/>
      <c r="F38" s="603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6"/>
      <c r="B39" s="587"/>
      <c r="C39" s="588"/>
      <c r="D39" s="602"/>
      <c r="E39" s="603"/>
      <c r="F39" s="603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6"/>
      <c r="B40" s="587"/>
      <c r="C40" s="588"/>
      <c r="D40" s="602"/>
      <c r="E40" s="603"/>
      <c r="F40" s="603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6"/>
      <c r="B41" s="587"/>
      <c r="C41" s="588"/>
      <c r="D41" s="602"/>
      <c r="E41" s="603"/>
      <c r="F41" s="603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6"/>
      <c r="B42" s="587"/>
      <c r="C42" s="588"/>
      <c r="D42" s="602"/>
      <c r="E42" s="603"/>
      <c r="F42" s="603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6"/>
      <c r="B43" s="587"/>
      <c r="C43" s="588"/>
      <c r="D43" s="602"/>
      <c r="E43" s="603"/>
      <c r="F43" s="603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6"/>
      <c r="B44" s="587"/>
      <c r="C44" s="588"/>
      <c r="D44" s="582"/>
      <c r="E44" s="583"/>
      <c r="F44" s="583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6"/>
      <c r="B45" s="587"/>
      <c r="C45" s="588"/>
      <c r="D45" s="582"/>
      <c r="E45" s="583"/>
      <c r="F45" s="583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6"/>
      <c r="B46" s="587"/>
      <c r="C46" s="588"/>
      <c r="D46" s="582"/>
      <c r="E46" s="583"/>
      <c r="F46" s="583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6"/>
      <c r="B47" s="587"/>
      <c r="C47" s="588"/>
      <c r="D47" s="582"/>
      <c r="E47" s="583"/>
      <c r="F47" s="583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6"/>
      <c r="B48" s="587"/>
      <c r="C48" s="588"/>
      <c r="D48" s="582"/>
      <c r="E48" s="583"/>
      <c r="F48" s="583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6"/>
      <c r="B49" s="587"/>
      <c r="C49" s="588"/>
      <c r="D49" s="582"/>
      <c r="E49" s="583"/>
      <c r="F49" s="583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6"/>
      <c r="B50" s="587"/>
      <c r="C50" s="588"/>
      <c r="D50" s="582"/>
      <c r="E50" s="583"/>
      <c r="F50" s="583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6"/>
      <c r="B51" s="587"/>
      <c r="C51" s="588"/>
      <c r="D51" s="582"/>
      <c r="E51" s="583"/>
      <c r="F51" s="583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6"/>
      <c r="B52" s="587"/>
      <c r="C52" s="588"/>
      <c r="D52" s="582"/>
      <c r="E52" s="583"/>
      <c r="F52" s="583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6"/>
      <c r="B53" s="587"/>
      <c r="C53" s="588"/>
      <c r="D53" s="582"/>
      <c r="E53" s="583"/>
      <c r="F53" s="583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6"/>
      <c r="B54" s="587"/>
      <c r="C54" s="588"/>
      <c r="D54" s="582"/>
      <c r="E54" s="583"/>
      <c r="F54" s="583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6"/>
      <c r="B55" s="587"/>
      <c r="C55" s="588"/>
      <c r="D55" s="582"/>
      <c r="E55" s="583"/>
      <c r="F55" s="583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6"/>
      <c r="B56" s="587"/>
      <c r="C56" s="588"/>
      <c r="D56" s="582"/>
      <c r="E56" s="583"/>
      <c r="F56" s="583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6"/>
      <c r="B57" s="587"/>
      <c r="C57" s="588"/>
      <c r="D57" s="582"/>
      <c r="E57" s="583"/>
      <c r="F57" s="583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6"/>
      <c r="B58" s="587"/>
      <c r="C58" s="588"/>
      <c r="D58" s="582"/>
      <c r="E58" s="583"/>
      <c r="F58" s="583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6"/>
      <c r="B59" s="587"/>
      <c r="C59" s="588"/>
      <c r="D59" s="582"/>
      <c r="E59" s="583"/>
      <c r="F59" s="583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6"/>
      <c r="B60" s="587"/>
      <c r="C60" s="588"/>
      <c r="D60" s="582"/>
      <c r="E60" s="583"/>
      <c r="F60" s="583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6"/>
      <c r="B61" s="587"/>
      <c r="C61" s="588"/>
      <c r="D61" s="582"/>
      <c r="E61" s="583"/>
      <c r="F61" s="583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6"/>
      <c r="B62" s="587"/>
      <c r="C62" s="588"/>
      <c r="D62" s="582"/>
      <c r="E62" s="583"/>
      <c r="F62" s="583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6"/>
      <c r="B63" s="587"/>
      <c r="C63" s="588"/>
      <c r="D63" s="582"/>
      <c r="E63" s="583"/>
      <c r="F63" s="583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6"/>
      <c r="B64" s="587"/>
      <c r="C64" s="588"/>
      <c r="D64" s="582"/>
      <c r="E64" s="583"/>
      <c r="F64" s="583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6"/>
      <c r="B65" s="587"/>
      <c r="C65" s="588"/>
      <c r="D65" s="582"/>
      <c r="E65" s="583"/>
      <c r="F65" s="583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6"/>
      <c r="B66" s="587"/>
      <c r="C66" s="588"/>
      <c r="D66" s="582"/>
      <c r="E66" s="583"/>
      <c r="F66" s="583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6"/>
      <c r="B67" s="587"/>
      <c r="C67" s="588"/>
      <c r="D67" s="582"/>
      <c r="E67" s="583"/>
      <c r="F67" s="583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6"/>
      <c r="B68" s="587"/>
      <c r="C68" s="588"/>
      <c r="D68" s="582"/>
      <c r="E68" s="583"/>
      <c r="F68" s="583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6"/>
      <c r="B69" s="587"/>
      <c r="C69" s="588"/>
      <c r="D69" s="582"/>
      <c r="E69" s="583"/>
      <c r="F69" s="583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6"/>
      <c r="B70" s="587"/>
      <c r="C70" s="588"/>
      <c r="D70" s="582"/>
      <c r="E70" s="583"/>
      <c r="F70" s="583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6"/>
      <c r="B71" s="587"/>
      <c r="C71" s="588"/>
      <c r="D71" s="582"/>
      <c r="E71" s="583"/>
      <c r="F71" s="583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6"/>
      <c r="B72" s="587"/>
      <c r="C72" s="588"/>
      <c r="D72" s="582"/>
      <c r="E72" s="583"/>
      <c r="F72" s="583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  <mergeCell ref="BA23:BA24"/>
    <mergeCell ref="C24:F24"/>
    <mergeCell ref="A18:I18"/>
    <mergeCell ref="A19:B19"/>
    <mergeCell ref="I23:I24"/>
    <mergeCell ref="C19:F19"/>
    <mergeCell ref="C23:F23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71:C71"/>
    <mergeCell ref="A67:C67"/>
    <mergeCell ref="A12:H12"/>
    <mergeCell ref="A66:C66"/>
    <mergeCell ref="D65:F65"/>
    <mergeCell ref="D64:F64"/>
    <mergeCell ref="D66:F66"/>
    <mergeCell ref="D44:F44"/>
    <mergeCell ref="D53:F53"/>
    <mergeCell ref="D54:F54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D55:F55"/>
    <mergeCell ref="D56:F56"/>
    <mergeCell ref="D46:F46"/>
    <mergeCell ref="D47:F47"/>
    <mergeCell ref="D48:F48"/>
    <mergeCell ref="D49:F49"/>
    <mergeCell ref="D51:F51"/>
    <mergeCell ref="D52:F5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31" t="s">
        <v>156</v>
      </c>
      <c r="D1" s="663"/>
      <c r="E1" s="664"/>
      <c r="F1" s="171"/>
      <c r="G1" s="90"/>
      <c r="H1" s="91"/>
      <c r="AD1" s="1">
        <f>Planowanie!B24</f>
        <v>0</v>
      </c>
    </row>
    <row r="2" spans="1:15" s="24" customFormat="1" ht="18.75" customHeight="1">
      <c r="A2" s="649" t="str">
        <f>IF(J2=0,"","W zał. nr 2 Wskaźniki wystąpiły błędy")</f>
        <v>W zał. nr 2 Wskaźniki wystąpiły błędy</v>
      </c>
      <c r="B2" s="650"/>
      <c r="C2" s="648" t="str">
        <f>IF(Planowanie!H45="","Wersja pierwotna",Planowanie!H45)</f>
        <v>Wersja pierwotna</v>
      </c>
      <c r="D2" s="647"/>
      <c r="E2" s="647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8"/>
      <c r="B3" s="483"/>
      <c r="C3" s="483"/>
      <c r="D3" s="483"/>
      <c r="E3" s="669"/>
      <c r="F3" s="171"/>
      <c r="G3" s="93"/>
      <c r="H3" s="91"/>
    </row>
    <row r="4" spans="1:7" ht="15">
      <c r="A4" s="671" t="s">
        <v>12</v>
      </c>
      <c r="B4" s="672"/>
      <c r="C4" s="672"/>
      <c r="D4" s="672"/>
      <c r="E4" s="672"/>
      <c r="F4" s="172"/>
      <c r="G4" s="90"/>
    </row>
    <row r="5" spans="1:7" ht="30" customHeight="1">
      <c r="A5" s="311">
        <f>Wniosek!A7:I7</f>
        <v>0</v>
      </c>
      <c r="B5" s="312"/>
      <c r="C5" s="312"/>
      <c r="D5" s="312"/>
      <c r="E5" s="670"/>
      <c r="F5" s="172"/>
      <c r="G5" s="90"/>
    </row>
    <row r="6" spans="1:7" ht="3" customHeight="1">
      <c r="A6" s="658"/>
      <c r="B6" s="659"/>
      <c r="C6" s="659"/>
      <c r="D6" s="659"/>
      <c r="E6" s="660"/>
      <c r="F6" s="171"/>
      <c r="G6" s="90"/>
    </row>
    <row r="7" spans="1:7" ht="15">
      <c r="A7" s="613" t="s">
        <v>246</v>
      </c>
      <c r="B7" s="651"/>
      <c r="C7" s="652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53" t="s">
        <v>238</v>
      </c>
      <c r="B8" s="654"/>
      <c r="C8" s="654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1" t="str">
        <f>IF(AD1="edukacja","EDUKACJA - pola obowiązkowe: I, 1, 2, 3 oraz w zależności od charakteru zadania, właściwe dla 4 -10","zadanie nie dotyczy edukacji")</f>
        <v>zadanie nie dotyczy edukacji</v>
      </c>
      <c r="B9" s="444"/>
      <c r="C9" s="444"/>
      <c r="D9" s="444"/>
      <c r="E9" s="662"/>
      <c r="G9" s="63"/>
    </row>
    <row r="10" spans="1:18" ht="15">
      <c r="A10" s="142" t="s">
        <v>95</v>
      </c>
      <c r="B10" s="294" t="s">
        <v>200</v>
      </c>
      <c r="C10" s="294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94" t="s">
        <v>201</v>
      </c>
      <c r="C11" s="294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94" t="s">
        <v>202</v>
      </c>
      <c r="C12" s="294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88" t="s">
        <v>124</v>
      </c>
      <c r="C13" s="657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8" t="s">
        <v>125</v>
      </c>
      <c r="C14" s="28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8" t="s">
        <v>98</v>
      </c>
      <c r="C15" s="657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8" t="s">
        <v>204</v>
      </c>
      <c r="C16" s="657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8" t="s">
        <v>224</v>
      </c>
      <c r="C17" s="290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8" t="s">
        <v>295</v>
      </c>
      <c r="C18" s="657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8" t="s">
        <v>306</v>
      </c>
      <c r="C19" s="657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3" t="str">
        <f>IF(AD1="mieszkalnictwo","MIESZKALNICTWO - pola obowiązkowe: I, oraz w zależności od charakteru zadania 11 - 12","zadanie nie dotyczy mieszkalnictwa")</f>
        <v>zadanie nie dotyczy mieszkalnictwa</v>
      </c>
      <c r="B20" s="674"/>
      <c r="C20" s="674"/>
      <c r="D20" s="675"/>
      <c r="E20" s="676"/>
      <c r="F20" s="175"/>
      <c r="G20" s="63"/>
      <c r="H20" s="63"/>
      <c r="I20" s="63"/>
    </row>
    <row r="21" spans="1:14" ht="15">
      <c r="A21" s="144" t="s">
        <v>232</v>
      </c>
      <c r="B21" s="288" t="s">
        <v>126</v>
      </c>
      <c r="C21" s="290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81" t="s">
        <v>307</v>
      </c>
      <c r="C22" s="682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5" t="str">
        <f>IF(AD1="Praca","PRACA - pola obowiązkowe: I, 13 - 15 oraz w zależności od charakteru zadania 16 - 17","zadanie nie dotyczy pracy")</f>
        <v>zadanie nie dotyczy pracy</v>
      </c>
      <c r="B23" s="656"/>
      <c r="C23" s="656"/>
      <c r="D23" s="656"/>
      <c r="E23" s="656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285" t="s">
        <v>141</v>
      </c>
      <c r="B24" s="679"/>
      <c r="C24" s="680"/>
      <c r="D24" s="143">
        <f>SUM(D25:D26)</f>
        <v>0</v>
      </c>
      <c r="E24" s="677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291"/>
      <c r="S24" s="292"/>
      <c r="T24" s="292"/>
      <c r="U24" s="292"/>
      <c r="V24" s="292"/>
    </row>
    <row r="25" spans="1:15" s="13" customFormat="1" ht="15">
      <c r="A25" s="144" t="s">
        <v>239</v>
      </c>
      <c r="B25" s="322" t="s">
        <v>236</v>
      </c>
      <c r="C25" s="318"/>
      <c r="D25" s="230">
        <v>0</v>
      </c>
      <c r="E25" s="678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23" t="s">
        <v>237</v>
      </c>
      <c r="C26" s="322"/>
      <c r="D26" s="230">
        <v>0</v>
      </c>
      <c r="E26" s="678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18" t="s">
        <v>203</v>
      </c>
      <c r="C27" s="318"/>
      <c r="D27" s="230">
        <v>0</v>
      </c>
      <c r="E27" s="678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8" t="s">
        <v>303</v>
      </c>
      <c r="C28" s="290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88" t="s">
        <v>304</v>
      </c>
      <c r="C29" s="290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7" t="s">
        <v>127</v>
      </c>
      <c r="B30" s="688"/>
      <c r="C30" s="689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5" t="str">
        <f>IF(AD1="zdrowie","ZDROWIE - pola obowiązkowe: I oraz w zależności od charakteru zadania 18","zadanie nie dotyczy zdrowia")</f>
        <v>zadanie nie dotyczy zdrowia</v>
      </c>
      <c r="B31" s="686"/>
      <c r="C31" s="686"/>
      <c r="D31" s="686"/>
      <c r="E31" s="339"/>
      <c r="F31" s="175"/>
      <c r="G31" s="63"/>
    </row>
    <row r="32" spans="1:14" ht="15" customHeight="1" thickBot="1">
      <c r="A32" s="144" t="s">
        <v>244</v>
      </c>
      <c r="B32" s="288" t="s">
        <v>305</v>
      </c>
      <c r="C32" s="288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5" t="s">
        <v>95</v>
      </c>
      <c r="B33" s="666"/>
      <c r="C33" s="666"/>
      <c r="D33" s="666"/>
      <c r="E33" s="667"/>
      <c r="F33" s="175"/>
    </row>
    <row r="34" spans="1:5" ht="15">
      <c r="A34" s="683"/>
      <c r="B34" s="684"/>
      <c r="C34" s="684"/>
      <c r="D34" s="684"/>
      <c r="E34" s="684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52" width="9.140625" style="98" customWidth="1"/>
    <col min="53" max="16384" width="9.140625" style="98" customWidth="1"/>
  </cols>
  <sheetData>
    <row r="1" spans="1:10" ht="1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5">
      <c r="A17" s="273" t="s">
        <v>139</v>
      </c>
    </row>
    <row r="18" ht="15">
      <c r="A18" s="273" t="s">
        <v>140</v>
      </c>
    </row>
    <row r="19" ht="15">
      <c r="A19" s="273" t="s">
        <v>16</v>
      </c>
    </row>
    <row r="20" ht="15">
      <c r="A20" s="273" t="s">
        <v>17</v>
      </c>
    </row>
    <row r="21" ht="15">
      <c r="A21" s="273" t="s">
        <v>18</v>
      </c>
    </row>
    <row r="22" ht="15">
      <c r="A22" s="273" t="s">
        <v>19</v>
      </c>
    </row>
    <row r="23" ht="15">
      <c r="A23" s="273" t="s">
        <v>20</v>
      </c>
    </row>
    <row r="24" ht="15">
      <c r="A24" s="273" t="s">
        <v>21</v>
      </c>
    </row>
    <row r="25" ht="15">
      <c r="A25" s="273" t="s">
        <v>22</v>
      </c>
    </row>
    <row r="26" ht="15">
      <c r="A26" s="273" t="s">
        <v>119</v>
      </c>
    </row>
    <row r="27" ht="15">
      <c r="A27" s="273" t="s">
        <v>120</v>
      </c>
    </row>
    <row r="28" ht="15">
      <c r="A28" s="272" t="s">
        <v>5</v>
      </c>
    </row>
    <row r="29" ht="15">
      <c r="A29" s="271" t="s">
        <v>35</v>
      </c>
    </row>
    <row r="30" ht="15">
      <c r="A30" s="271" t="s">
        <v>34</v>
      </c>
    </row>
    <row r="31" ht="15">
      <c r="A31" s="271" t="s">
        <v>33</v>
      </c>
    </row>
    <row r="32" ht="15">
      <c r="A32" s="271" t="s">
        <v>32</v>
      </c>
    </row>
    <row r="35" ht="15">
      <c r="A35" s="271" t="s">
        <v>117</v>
      </c>
    </row>
    <row r="36" ht="15">
      <c r="A36" s="271" t="s">
        <v>118</v>
      </c>
    </row>
    <row r="37" ht="15">
      <c r="A37" s="272" t="s">
        <v>6</v>
      </c>
    </row>
    <row r="38" ht="15">
      <c r="A38" s="274" t="s">
        <v>136</v>
      </c>
    </row>
    <row r="39" ht="15">
      <c r="A39" s="274" t="s">
        <v>137</v>
      </c>
    </row>
    <row r="40" ht="15">
      <c r="A40" s="274" t="s">
        <v>23</v>
      </c>
    </row>
    <row r="41" ht="15">
      <c r="A41" s="271" t="s">
        <v>24</v>
      </c>
    </row>
    <row r="42" ht="15">
      <c r="A42" s="274" t="s">
        <v>25</v>
      </c>
    </row>
    <row r="43" ht="15">
      <c r="A43" s="271" t="s">
        <v>117</v>
      </c>
    </row>
    <row r="44" ht="15">
      <c r="A44" s="274" t="s">
        <v>26</v>
      </c>
    </row>
    <row r="45" ht="15">
      <c r="A45" s="272" t="s">
        <v>7</v>
      </c>
    </row>
    <row r="46" ht="15">
      <c r="A46" s="272"/>
    </row>
    <row r="47" ht="15">
      <c r="A47" s="272"/>
    </row>
    <row r="48" ht="15">
      <c r="A48" s="271" t="s">
        <v>27</v>
      </c>
    </row>
    <row r="49" ht="15">
      <c r="A49" s="271" t="s">
        <v>28</v>
      </c>
    </row>
    <row r="50" ht="15">
      <c r="A50" s="271" t="s">
        <v>29</v>
      </c>
    </row>
    <row r="51" ht="15">
      <c r="A51" s="271" t="s">
        <v>122</v>
      </c>
    </row>
    <row r="52" ht="15">
      <c r="A52" s="271" t="s">
        <v>30</v>
      </c>
    </row>
    <row r="53" ht="15">
      <c r="A53" s="271" t="s">
        <v>121</v>
      </c>
    </row>
    <row r="54" ht="15">
      <c r="A54" s="271" t="s">
        <v>31</v>
      </c>
    </row>
    <row r="55" ht="15">
      <c r="A55" s="271" t="s">
        <v>3</v>
      </c>
    </row>
    <row r="58" ht="15">
      <c r="A58" s="271" t="s">
        <v>36</v>
      </c>
    </row>
    <row r="59" ht="15">
      <c r="A59" s="271" t="s">
        <v>38</v>
      </c>
    </row>
    <row r="60" ht="15">
      <c r="A60" s="271" t="s">
        <v>37</v>
      </c>
    </row>
    <row r="61" ht="15">
      <c r="A61" s="271" t="s">
        <v>110</v>
      </c>
    </row>
    <row r="62" ht="15">
      <c r="A62" s="271" t="s">
        <v>39</v>
      </c>
    </row>
    <row r="63" ht="15">
      <c r="A63" s="275" t="s">
        <v>47</v>
      </c>
    </row>
    <row r="64" ht="15">
      <c r="A64" s="275" t="s">
        <v>64</v>
      </c>
    </row>
    <row r="65" ht="15">
      <c r="A65" s="275" t="s">
        <v>48</v>
      </c>
    </row>
    <row r="66" ht="15">
      <c r="A66" s="275" t="s">
        <v>49</v>
      </c>
    </row>
    <row r="67" ht="15">
      <c r="A67" s="275" t="s">
        <v>50</v>
      </c>
    </row>
    <row r="68" ht="15">
      <c r="A68" s="275" t="s">
        <v>51</v>
      </c>
    </row>
    <row r="69" ht="15">
      <c r="A69" s="275" t="s">
        <v>52</v>
      </c>
    </row>
    <row r="70" ht="15">
      <c r="A70" s="275" t="s">
        <v>53</v>
      </c>
    </row>
    <row r="71" ht="15">
      <c r="A71" s="275" t="s">
        <v>55</v>
      </c>
    </row>
    <row r="72" ht="15">
      <c r="A72" s="275" t="s">
        <v>56</v>
      </c>
    </row>
    <row r="73" ht="15">
      <c r="A73" s="275" t="s">
        <v>57</v>
      </c>
    </row>
    <row r="74" ht="15">
      <c r="A74" s="275" t="s">
        <v>58</v>
      </c>
    </row>
    <row r="75" ht="15">
      <c r="A75" s="275" t="s">
        <v>59</v>
      </c>
    </row>
    <row r="76" ht="15">
      <c r="A76" s="275" t="s">
        <v>60</v>
      </c>
    </row>
    <row r="77" ht="15">
      <c r="A77" s="275" t="s">
        <v>61</v>
      </c>
    </row>
    <row r="78" ht="15">
      <c r="A78" s="275" t="s">
        <v>62</v>
      </c>
    </row>
    <row r="79" ht="15">
      <c r="A79" s="275" t="s">
        <v>63</v>
      </c>
    </row>
    <row r="80" ht="15">
      <c r="A80" s="275" t="s">
        <v>54</v>
      </c>
    </row>
    <row r="82" ht="15">
      <c r="A82" s="271" t="s">
        <v>4</v>
      </c>
    </row>
    <row r="83" ht="15">
      <c r="A83" s="276" t="s">
        <v>116</v>
      </c>
    </row>
    <row r="84" ht="15">
      <c r="A84" s="276" t="s">
        <v>5</v>
      </c>
    </row>
    <row r="85" ht="15">
      <c r="A85" s="276" t="s">
        <v>112</v>
      </c>
    </row>
    <row r="86" ht="15">
      <c r="A86" s="276" t="s">
        <v>6</v>
      </c>
    </row>
    <row r="87" ht="15">
      <c r="A87" s="276" t="s">
        <v>113</v>
      </c>
    </row>
    <row r="88" ht="15">
      <c r="A88" s="276" t="s">
        <v>7</v>
      </c>
    </row>
    <row r="89" ht="15">
      <c r="A89" s="276" t="s">
        <v>114</v>
      </c>
    </row>
    <row r="90" ht="15">
      <c r="A90" s="276" t="s">
        <v>115</v>
      </c>
    </row>
    <row r="92" ht="15">
      <c r="A92" s="271" t="s">
        <v>41</v>
      </c>
    </row>
    <row r="93" ht="15">
      <c r="A93" s="271" t="s">
        <v>68</v>
      </c>
    </row>
    <row r="94" ht="15">
      <c r="A94" s="271" t="s">
        <v>67</v>
      </c>
    </row>
    <row r="96" spans="1:2" ht="15">
      <c r="A96" s="270" t="s">
        <v>104</v>
      </c>
      <c r="B96" s="271">
        <f>Planowanie!B24</f>
        <v>0</v>
      </c>
    </row>
    <row r="97" ht="15">
      <c r="A97" s="276" t="s">
        <v>159</v>
      </c>
    </row>
    <row r="98" ht="15">
      <c r="A98" s="276" t="s">
        <v>160</v>
      </c>
    </row>
    <row r="99" ht="15">
      <c r="A99" s="276" t="s">
        <v>161</v>
      </c>
    </row>
    <row r="100" ht="15">
      <c r="A100" s="276" t="s">
        <v>162</v>
      </c>
    </row>
    <row r="101" ht="15">
      <c r="A101" s="276" t="s">
        <v>247</v>
      </c>
    </row>
    <row r="102" ht="15">
      <c r="A102" s="276" t="s">
        <v>164</v>
      </c>
    </row>
    <row r="103" ht="15">
      <c r="A103" s="276" t="s">
        <v>165</v>
      </c>
    </row>
    <row r="104" ht="15">
      <c r="A104" s="276" t="s">
        <v>166</v>
      </c>
    </row>
    <row r="105" ht="15">
      <c r="A105" s="276" t="s">
        <v>167</v>
      </c>
    </row>
    <row r="106" ht="15">
      <c r="A106" s="276" t="s">
        <v>168</v>
      </c>
    </row>
    <row r="107" ht="15">
      <c r="A107" s="276" t="s">
        <v>169</v>
      </c>
    </row>
    <row r="108" ht="15">
      <c r="A108" s="276" t="s">
        <v>170</v>
      </c>
    </row>
    <row r="109" ht="15">
      <c r="A109" s="276" t="s">
        <v>171</v>
      </c>
    </row>
    <row r="110" ht="15">
      <c r="A110" s="277" t="s">
        <v>69</v>
      </c>
    </row>
    <row r="111" ht="15">
      <c r="A111" s="276" t="s">
        <v>172</v>
      </c>
    </row>
    <row r="112" ht="15">
      <c r="A112" s="276" t="s">
        <v>196</v>
      </c>
    </row>
    <row r="113" ht="15">
      <c r="A113" s="276" t="s">
        <v>197</v>
      </c>
    </row>
    <row r="114" ht="15">
      <c r="A114" s="276" t="s">
        <v>198</v>
      </c>
    </row>
    <row r="115" ht="15">
      <c r="A115" s="276" t="s">
        <v>199</v>
      </c>
    </row>
    <row r="116" ht="15">
      <c r="A116" s="277" t="s">
        <v>70</v>
      </c>
    </row>
    <row r="117" ht="15">
      <c r="A117" s="276" t="s">
        <v>173</v>
      </c>
    </row>
    <row r="118" ht="15">
      <c r="A118" s="276" t="s">
        <v>174</v>
      </c>
    </row>
    <row r="119" ht="15">
      <c r="A119" s="276" t="s">
        <v>175</v>
      </c>
    </row>
    <row r="120" ht="15">
      <c r="A120" s="276" t="s">
        <v>176</v>
      </c>
    </row>
    <row r="121" ht="15">
      <c r="A121" s="276" t="s">
        <v>157</v>
      </c>
    </row>
    <row r="122" ht="15">
      <c r="A122" s="276" t="s">
        <v>177</v>
      </c>
    </row>
    <row r="123" ht="15">
      <c r="A123" s="276" t="s">
        <v>158</v>
      </c>
    </row>
    <row r="124" ht="15">
      <c r="A124" s="276" t="s">
        <v>178</v>
      </c>
    </row>
    <row r="125" ht="15">
      <c r="A125" s="276" t="s">
        <v>179</v>
      </c>
    </row>
    <row r="126" ht="16.5" customHeight="1">
      <c r="A126" s="276" t="s">
        <v>180</v>
      </c>
    </row>
    <row r="127" ht="15">
      <c r="A127" s="277" t="s">
        <v>71</v>
      </c>
    </row>
    <row r="128" ht="15">
      <c r="A128" s="276" t="s">
        <v>181</v>
      </c>
    </row>
    <row r="129" ht="15">
      <c r="A129" s="276" t="s">
        <v>182</v>
      </c>
    </row>
    <row r="130" ht="15">
      <c r="A130" s="276" t="s">
        <v>183</v>
      </c>
    </row>
    <row r="131" ht="15">
      <c r="A131" s="276" t="s">
        <v>184</v>
      </c>
    </row>
    <row r="132" ht="15">
      <c r="A132" s="276" t="s">
        <v>185</v>
      </c>
    </row>
    <row r="133" ht="15">
      <c r="A133" s="276" t="s">
        <v>186</v>
      </c>
    </row>
    <row r="134" ht="15">
      <c r="A134" s="276" t="s">
        <v>187</v>
      </c>
    </row>
    <row r="135" ht="15">
      <c r="A135" s="276" t="s">
        <v>188</v>
      </c>
    </row>
    <row r="136" ht="15">
      <c r="A136" s="276" t="s">
        <v>189</v>
      </c>
    </row>
    <row r="137" ht="15">
      <c r="A137" s="276" t="s">
        <v>190</v>
      </c>
    </row>
    <row r="138" ht="15">
      <c r="A138" s="276" t="s">
        <v>191</v>
      </c>
    </row>
    <row r="139" ht="15">
      <c r="A139" s="276" t="s">
        <v>192</v>
      </c>
    </row>
    <row r="140" ht="15">
      <c r="A140" s="276" t="s">
        <v>193</v>
      </c>
    </row>
    <row r="141" ht="15">
      <c r="A141" s="276" t="s">
        <v>194</v>
      </c>
    </row>
    <row r="142" ht="15">
      <c r="A142" s="276" t="s">
        <v>195</v>
      </c>
    </row>
    <row r="143" ht="15">
      <c r="A143" s="276"/>
    </row>
    <row r="144" ht="15">
      <c r="A144" s="270" t="s">
        <v>4</v>
      </c>
    </row>
    <row r="145" ht="15">
      <c r="A145" s="270" t="s">
        <v>5</v>
      </c>
    </row>
    <row r="146" ht="15">
      <c r="A146" s="270" t="s">
        <v>6</v>
      </c>
    </row>
    <row r="147" ht="15">
      <c r="A147" s="270" t="s">
        <v>7</v>
      </c>
    </row>
    <row r="149" ht="15">
      <c r="A149" s="271" t="s">
        <v>106</v>
      </c>
    </row>
    <row r="150" ht="15">
      <c r="A150" s="270" t="s">
        <v>128</v>
      </c>
    </row>
    <row r="151" ht="15">
      <c r="A151" s="271" t="s">
        <v>130</v>
      </c>
    </row>
    <row r="152" ht="15">
      <c r="A152" s="271" t="s">
        <v>129</v>
      </c>
    </row>
    <row r="153" ht="15">
      <c r="A153" s="271" t="s">
        <v>134</v>
      </c>
    </row>
    <row r="154" ht="15">
      <c r="A154" s="271" t="s">
        <v>131</v>
      </c>
    </row>
    <row r="155" ht="15">
      <c r="A155" s="271" t="s">
        <v>133</v>
      </c>
    </row>
    <row r="156" ht="15">
      <c r="A156" s="271" t="s">
        <v>132</v>
      </c>
    </row>
    <row r="159" spans="1:2" ht="15">
      <c r="A159" s="271" t="b">
        <f>AND('Wskaźniki (zał.2)'!D10="")</f>
        <v>0</v>
      </c>
      <c r="B159" s="271">
        <f>IF(A159=FALSE,1,0)</f>
        <v>1</v>
      </c>
    </row>
    <row r="160" spans="1:2" ht="1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5">
      <c r="A161" s="271" t="b">
        <f>AND('Wskaźniki (zał.2)'!D12="")</f>
        <v>0</v>
      </c>
      <c r="B161" s="271">
        <f t="shared" si="2"/>
        <v>1</v>
      </c>
    </row>
    <row r="162" spans="1:2" ht="15">
      <c r="A162" s="271" t="b">
        <f>AND('Wskaźniki (zał.2)'!D13="",'Wskaźniki (zał.2)'!E13="")</f>
        <v>0</v>
      </c>
      <c r="B162" s="271">
        <f t="shared" si="2"/>
        <v>1</v>
      </c>
    </row>
    <row r="163" spans="1:2" ht="1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5">
      <c r="A164" s="271" t="b">
        <f>AND('Wskaźniki (zał.2)'!D14="",'Wskaźniki (zał.2)'!E14="")</f>
        <v>0</v>
      </c>
      <c r="B164" s="271">
        <f t="shared" si="2"/>
        <v>1</v>
      </c>
    </row>
    <row r="165" spans="1:2" ht="15">
      <c r="A165" s="271" t="b">
        <f>AND('Wskaźniki (zał.2)'!D15="",'Wskaźniki (zał.2)'!E15="")</f>
        <v>0</v>
      </c>
      <c r="B165" s="271">
        <f t="shared" si="2"/>
        <v>1</v>
      </c>
    </row>
    <row r="166" spans="1:2" ht="15">
      <c r="A166" s="271" t="b">
        <f>AND('Wskaźniki (zał.2)'!D16="",'Wskaźniki (zał.2)'!E16="")</f>
        <v>0</v>
      </c>
      <c r="B166" s="271">
        <f t="shared" si="2"/>
        <v>1</v>
      </c>
    </row>
    <row r="167" spans="1:2" ht="15">
      <c r="A167" s="271" t="b">
        <f>AND('Wskaźniki (zał.2)'!D19="",'Wskaźniki (zał.2)'!E19="")</f>
        <v>0</v>
      </c>
      <c r="B167" s="271">
        <f t="shared" si="2"/>
        <v>1</v>
      </c>
    </row>
    <row r="169" spans="1:2" ht="15">
      <c r="A169" s="271" t="b">
        <f>AND('Wskaźniki (zał.2)'!D21="",'Wskaźniki (zał.2)'!E21="")</f>
        <v>0</v>
      </c>
      <c r="B169" s="271">
        <f t="shared" si="2"/>
        <v>1</v>
      </c>
    </row>
    <row r="170" spans="1:2" ht="1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5">
      <c r="A172" s="271" t="b">
        <f>AND('Wskaźniki (zał.2)'!D24="")</f>
        <v>0</v>
      </c>
      <c r="B172" s="271">
        <f t="shared" si="2"/>
        <v>1</v>
      </c>
    </row>
    <row r="173" spans="1:2" ht="15">
      <c r="A173" s="271" t="b">
        <f>AND('Wskaźniki (zał.2)'!D26="")</f>
        <v>0</v>
      </c>
      <c r="B173" s="271">
        <f t="shared" si="2"/>
        <v>1</v>
      </c>
    </row>
    <row r="174" spans="1:2" ht="15">
      <c r="A174" s="271" t="b">
        <f>AND('Wskaźniki (zał.2)'!D27="")</f>
        <v>0</v>
      </c>
      <c r="B174" s="271">
        <f t="shared" si="2"/>
        <v>1</v>
      </c>
    </row>
    <row r="175" spans="1:2" ht="15">
      <c r="A175" s="271" t="b">
        <f>AND('Wskaźniki (zał.2)'!D28="")</f>
        <v>0</v>
      </c>
      <c r="B175" s="271">
        <f t="shared" si="2"/>
        <v>1</v>
      </c>
    </row>
    <row r="176" spans="1:2" ht="15">
      <c r="A176" s="271" t="b">
        <f>AND('Wskaźniki (zał.2)'!D28="",'Wskaźniki (zał.2)'!E28="")</f>
        <v>0</v>
      </c>
      <c r="B176" s="271">
        <f t="shared" si="2"/>
        <v>1</v>
      </c>
    </row>
    <row r="177" spans="1:2" ht="15">
      <c r="A177" s="271" t="b">
        <f>AND('Wskaźniki (zał.2)'!D29="",'Wskaźniki (zał.2)'!E29="")</f>
        <v>0</v>
      </c>
      <c r="B177" s="271">
        <f t="shared" si="2"/>
        <v>1</v>
      </c>
    </row>
    <row r="178" spans="1:2" ht="15">
      <c r="A178" s="271" t="b">
        <f>AND('Wskaźniki (zał.2)'!D30="",'Wskaźniki (zał.2)'!E30="")</f>
        <v>0</v>
      </c>
      <c r="B178" s="271">
        <f t="shared" si="2"/>
        <v>1</v>
      </c>
    </row>
    <row r="180" spans="1:2" ht="15">
      <c r="A180" s="271" t="b">
        <f>AND('Wskaźniki (zał.2)'!D32="",'Wskaźniki (zał.2)'!E32="")</f>
        <v>0</v>
      </c>
      <c r="B180" s="271">
        <f t="shared" si="2"/>
        <v>1</v>
      </c>
    </row>
    <row r="181" ht="15">
      <c r="B181" s="271" t="e">
        <f>SUM(B159:B180)</f>
        <v>#REF!</v>
      </c>
    </row>
    <row r="182" ht="15">
      <c r="A182" s="271">
        <f>IF(Planowanie!I58="",0,1)</f>
        <v>1</v>
      </c>
    </row>
    <row r="184" ht="15">
      <c r="A184" s="271" t="b">
        <f>AND(Wniosek!A35&gt;"",Wniosek!A38&gt;"",Wniosek!A41&gt;"",Wniosek!A47&gt;"",Wniosek!A45&gt;"")</f>
        <v>0</v>
      </c>
    </row>
    <row r="186" ht="1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271" t="b">
        <f>AND(Planowanie!I54="ok",Planowanie!I56="ok",Planowanie!I58&gt;"")</f>
        <v>0</v>
      </c>
    </row>
    <row r="199" ht="15">
      <c r="A199" s="278"/>
    </row>
    <row r="200" ht="15">
      <c r="A200" s="278"/>
    </row>
    <row r="201" ht="15">
      <c r="A201" s="278"/>
    </row>
    <row r="202" ht="15">
      <c r="A202" s="278"/>
    </row>
    <row r="203" ht="15">
      <c r="A203" s="278"/>
    </row>
    <row r="204" ht="15">
      <c r="A204" s="278"/>
    </row>
    <row r="205" ht="15">
      <c r="A205" s="278"/>
    </row>
    <row r="206" ht="15">
      <c r="A206" s="278"/>
    </row>
    <row r="207" ht="15">
      <c r="A207" s="278"/>
    </row>
    <row r="208" ht="15">
      <c r="A208" s="278"/>
    </row>
    <row r="209" ht="15">
      <c r="A209" s="278"/>
    </row>
    <row r="210" ht="15">
      <c r="A210" s="278"/>
    </row>
    <row r="211" ht="15">
      <c r="A211" s="278"/>
    </row>
    <row r="212" ht="15">
      <c r="A212" s="278"/>
    </row>
    <row r="213" ht="15">
      <c r="A213" s="278"/>
    </row>
    <row r="214" ht="15">
      <c r="A214" s="278"/>
    </row>
    <row r="215" ht="15">
      <c r="A215" s="278"/>
    </row>
    <row r="216" ht="15">
      <c r="A216" s="278"/>
    </row>
    <row r="217" ht="15">
      <c r="A217" s="278"/>
    </row>
    <row r="218" ht="15">
      <c r="A218" s="278"/>
    </row>
    <row r="219" ht="15">
      <c r="A219" s="278"/>
    </row>
    <row r="220" ht="15">
      <c r="A220" s="278"/>
    </row>
    <row r="221" ht="15">
      <c r="A221" s="278"/>
    </row>
    <row r="222" ht="15">
      <c r="A222" s="278"/>
    </row>
    <row r="223" ht="15">
      <c r="A223" s="278"/>
    </row>
    <row r="224" ht="15">
      <c r="A224" s="278"/>
    </row>
    <row r="225" ht="15">
      <c r="A225" s="278"/>
    </row>
    <row r="226" ht="15">
      <c r="A226" s="278"/>
    </row>
    <row r="227" ht="15">
      <c r="A227" s="278"/>
    </row>
    <row r="228" ht="15">
      <c r="A228" s="278"/>
    </row>
    <row r="229" ht="15">
      <c r="A229" s="278"/>
    </row>
    <row r="230" ht="15">
      <c r="A230" s="278"/>
    </row>
    <row r="231" ht="15">
      <c r="A231" s="278"/>
    </row>
    <row r="232" ht="15">
      <c r="A232" s="278"/>
    </row>
    <row r="233" ht="15">
      <c r="A233" s="278"/>
    </row>
    <row r="234" ht="15">
      <c r="A234" s="278"/>
    </row>
    <row r="235" ht="15">
      <c r="A235" s="278"/>
    </row>
    <row r="236" ht="15">
      <c r="A236" s="278"/>
    </row>
    <row r="237" ht="15">
      <c r="A237" s="278"/>
    </row>
    <row r="238" ht="15">
      <c r="A238" s="278"/>
    </row>
    <row r="239" ht="15">
      <c r="A239" s="278"/>
    </row>
    <row r="240" ht="15">
      <c r="A240" s="279"/>
    </row>
    <row r="241" ht="1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Beata Krakowska</cp:lastModifiedBy>
  <cp:lastPrinted>2014-12-03T06:49:24Z</cp:lastPrinted>
  <dcterms:created xsi:type="dcterms:W3CDTF">2013-01-25T08:01:30Z</dcterms:created>
  <dcterms:modified xsi:type="dcterms:W3CDTF">2018-09-27T07:48:04Z</dcterms:modified>
  <cp:category/>
  <cp:version/>
  <cp:contentType/>
  <cp:contentStatus/>
</cp:coreProperties>
</file>