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FDS 2020\Listy\na stronę\"/>
    </mc:Choice>
  </mc:AlternateContent>
  <bookViews>
    <workbookView xWindow="4470" yWindow="3135" windowWidth="20550" windowHeight="11700"/>
  </bookViews>
  <sheets>
    <sheet name="gm rez" sheetId="6" r:id="rId1"/>
  </sheets>
  <definedNames>
    <definedName name="_xlnm._FilterDatabase" localSheetId="0" hidden="1">'gm rez'!$A$1:$AB$11</definedName>
    <definedName name="_xlnm.Print_Area" localSheetId="0">'gm rez'!$A$1:$X$16</definedName>
    <definedName name="_xlnm.Print_Titles" localSheetId="0">'gm rez'!$1:$2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6" l="1"/>
  <c r="P8" i="6" s="1"/>
  <c r="AB3" i="6" l="1"/>
  <c r="AB4" i="6"/>
  <c r="AB5" i="6"/>
  <c r="AB6" i="6"/>
  <c r="AB7" i="6"/>
  <c r="Z3" i="6"/>
  <c r="AA3" i="6" s="1"/>
  <c r="Z4" i="6"/>
  <c r="AA4" i="6" s="1"/>
  <c r="Z5" i="6"/>
  <c r="AA5" i="6" s="1"/>
  <c r="Z6" i="6"/>
  <c r="AA6" i="6" s="1"/>
  <c r="Z7" i="6"/>
  <c r="AA7" i="6" s="1"/>
  <c r="Z8" i="6"/>
  <c r="AA8" i="6" s="1"/>
  <c r="Y3" i="6"/>
  <c r="Y4" i="6"/>
  <c r="Y5" i="6"/>
  <c r="Y6" i="6"/>
  <c r="Y7" i="6"/>
  <c r="Y8" i="6"/>
  <c r="M8" i="6" l="1"/>
  <c r="AB8" i="6" s="1"/>
  <c r="Q10" i="6" l="1"/>
  <c r="P10" i="6"/>
  <c r="M10" i="6"/>
  <c r="L10" i="6"/>
  <c r="K10" i="6"/>
  <c r="I10" i="6"/>
  <c r="AB10" i="6" l="1"/>
  <c r="Y10" i="6"/>
  <c r="Z10" i="6"/>
  <c r="Q11" i="6" l="1"/>
  <c r="P11" i="6"/>
  <c r="M11" i="6"/>
  <c r="L11" i="6"/>
  <c r="K11" i="6"/>
  <c r="I11" i="6"/>
  <c r="Q9" i="6"/>
  <c r="P9" i="6"/>
  <c r="M9" i="6"/>
  <c r="L9" i="6"/>
  <c r="K9" i="6"/>
  <c r="I9" i="6"/>
  <c r="Z11" i="6" l="1"/>
  <c r="AB11" i="6"/>
  <c r="Z9" i="6"/>
  <c r="AB9" i="6"/>
  <c r="Y9" i="6" l="1"/>
  <c r="Y11" i="6"/>
</calcChain>
</file>

<file path=xl/sharedStrings.xml><?xml version="1.0" encoding="utf-8"?>
<sst xmlns="http://schemas.openxmlformats.org/spreadsheetml/2006/main" count="83" uniqueCount="62">
  <si>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</si>
  <si>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</si>
  <si>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</si>
  <si>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</si>
  <si>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</si>
  <si>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</si>
  <si>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</si>
  <si>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</si>
  <si>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</si>
  <si>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</si>
  <si>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</si>
  <si>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</si>
  <si>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</si>
  <si>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</si>
  <si>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</si>
  <si>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</si>
  <si>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</si>
  <si>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</si>
  <si>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</si>
  <si>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</si>
  <si>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</si>
  <si>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N - zadanie nowe, W - nowe zadanie wieloletnie</t>
  </si>
  <si>
    <t>nowe zadania jednoroczne</t>
  </si>
  <si>
    <t>nowe zadania wieloletnie</t>
  </si>
  <si>
    <t>RAZEM, z tego:</t>
  </si>
  <si>
    <t>P</t>
  </si>
  <si>
    <t>B</t>
  </si>
  <si>
    <t>Gmina Jelcz-Laskowice</t>
  </si>
  <si>
    <t>oławski</t>
  </si>
  <si>
    <t>R</t>
  </si>
  <si>
    <t>02 15 03 3</t>
  </si>
  <si>
    <t>N</t>
  </si>
  <si>
    <t>A/2020/G-131</t>
  </si>
  <si>
    <t>A/2020/G-125</t>
  </si>
  <si>
    <t>A/2020/G-158</t>
  </si>
  <si>
    <t>A/2020/G-161</t>
  </si>
  <si>
    <t>A/2020/G-1</t>
  </si>
  <si>
    <t>A/2020/G-185</t>
  </si>
  <si>
    <t xml:space="preserve">Gmina Kąty Wrocławskie </t>
  </si>
  <si>
    <t xml:space="preserve">Gmina Twardogóra </t>
  </si>
  <si>
    <t>Gmina Pieszyce</t>
  </si>
  <si>
    <t>Gmina Lubawka</t>
  </si>
  <si>
    <t>dzierżoniowski</t>
  </si>
  <si>
    <t xml:space="preserve">wrocławski </t>
  </si>
  <si>
    <t>oleśnicki</t>
  </si>
  <si>
    <t xml:space="preserve">kamiennogórski </t>
  </si>
  <si>
    <t>Przebudowa drogi gminnej - łącznika ulicy Bożka z ulicą Oławską w Jelczu-Laskowicach</t>
  </si>
  <si>
    <t>Budowa drogi gminnej- ul. Ogrodowa, przebudowa drogi gminnej ul. Kopernika i przebudowa i rozbudowa drogi gminnej ul. Poznańska w miejscowości Twardogóra</t>
  </si>
  <si>
    <t>Remont drogi nr 107212D na odcinku Gniechowice - Górzyce</t>
  </si>
  <si>
    <t>Remont drogi nr 107717D na odcinku Romnów - Małkowice</t>
  </si>
  <si>
    <t xml:space="preserve">Przebudowa ulicy Władysława Hermana w Pieszycach </t>
  </si>
  <si>
    <t xml:space="preserve">Przebudowa drogi gminnej ul. Przyjaciół Żołnierza w miejscowości Lubawka </t>
  </si>
  <si>
    <t>02 23 04 3</t>
  </si>
  <si>
    <t xml:space="preserve">02 14 08 3 </t>
  </si>
  <si>
    <t>02 02 03 3</t>
  </si>
  <si>
    <t>02 07 03 3</t>
  </si>
  <si>
    <t>IV - X 2020</t>
  </si>
  <si>
    <t>III - X 2020</t>
  </si>
  <si>
    <t>III - VIII 2020</t>
  </si>
  <si>
    <t>IX 2020-V 2021</t>
  </si>
  <si>
    <t>* Kwota dofinansowania zmniejszona z uwagi na osiągnięcie ustawowej wartości list rezerwowych. Nie ma możliwości zwiększenia kwoty dofinansowania. Realizacja zadania będzie wymagała zabezpieczenia wkładu własnego wnioskodawcy w większej wysokości</t>
  </si>
  <si>
    <t>Zadanie nowe/wieloletnie [N/W]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</si>
</sst>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6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9" fontId="10" fillId="0" borderId="0" xfId="2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 shrinkToFit="1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Dziesiętny 2" xfId="4"/>
    <cellStyle name="Normalny" xfId="0" builtinId="0"/>
    <cellStyle name="Normalny 2" xfId="3"/>
    <cellStyle name="Normalny 3" xfId="1"/>
    <cellStyle name="Procentowy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showGridLines="0" tabSelected="1" view="pageBreakPreview" zoomScaleNormal="78" zoomScaleSheetLayoutView="100" workbookViewId="0">
      <selection activeCell="I14" sqref="I14"/>
    </sheetView>
  </sheetViews>
  <sheetFormatPr defaultColWidth="9.140625" defaultRowHeight="12" x14ac:dyDescent="0.25"/>
  <cols>
    <col min="1" max="1" width="5" style="36" customWidth="1"/>
    <col min="2" max="2" width="12" style="36" customWidth="1"/>
    <col min="3" max="3" width="12.42578125" style="36" customWidth="1"/>
    <col min="4" max="4" width="14.5703125" style="35" customWidth="1"/>
    <col min="5" max="5" width="10.7109375" style="36" customWidth="1"/>
    <col min="6" max="6" width="12.7109375" style="36" customWidth="1"/>
    <col min="7" max="7" width="38.7109375" style="35" customWidth="1"/>
    <col min="8" max="8" width="8.7109375" style="36" customWidth="1"/>
    <col min="9" max="10" width="15.85546875" style="36" customWidth="1"/>
    <col min="11" max="11" width="15.5703125" style="40" customWidth="1"/>
    <col min="12" max="13" width="15.5703125" style="35" customWidth="1"/>
    <col min="14" max="14" width="10.85546875" style="36" customWidth="1"/>
    <col min="15" max="15" width="14.7109375" style="35" customWidth="1"/>
    <col min="16" max="16" width="14.7109375" style="41" customWidth="1"/>
    <col min="17" max="17" width="14.7109375" style="35" customWidth="1"/>
    <col min="18" max="24" width="9.85546875" style="35" customWidth="1"/>
    <col min="25" max="28" width="15.7109375" style="35" customWidth="1"/>
    <col min="29" max="16384" width="9.140625" style="35"/>
  </cols>
  <sheetData>
    <row r="1" spans="1:28" ht="20.100000000000001" customHeight="1" x14ac:dyDescent="0.25">
      <c r="A1" s="48" t="s">
        <v>0</v>
      </c>
      <c r="B1" s="48" t="s">
        <v>1</v>
      </c>
      <c r="C1" s="55" t="s">
        <v>61</v>
      </c>
      <c r="D1" s="49" t="s">
        <v>2</v>
      </c>
      <c r="E1" s="49" t="s">
        <v>20</v>
      </c>
      <c r="F1" s="49" t="s">
        <v>11</v>
      </c>
      <c r="G1" s="48" t="s">
        <v>3</v>
      </c>
      <c r="H1" s="48" t="s">
        <v>14</v>
      </c>
      <c r="I1" s="48" t="s">
        <v>4</v>
      </c>
      <c r="J1" s="48" t="s">
        <v>15</v>
      </c>
      <c r="K1" s="54" t="s">
        <v>5</v>
      </c>
      <c r="L1" s="48" t="s">
        <v>6</v>
      </c>
      <c r="M1" s="49" t="s">
        <v>9</v>
      </c>
      <c r="N1" s="48" t="s">
        <v>7</v>
      </c>
      <c r="O1" s="48" t="s">
        <v>8</v>
      </c>
      <c r="P1" s="48"/>
      <c r="Q1" s="48"/>
      <c r="R1" s="48"/>
      <c r="S1" s="48"/>
      <c r="T1" s="48"/>
      <c r="U1" s="48"/>
      <c r="V1" s="48"/>
      <c r="W1" s="48"/>
      <c r="X1" s="48"/>
    </row>
    <row r="2" spans="1:28" ht="26.25" customHeight="1" x14ac:dyDescent="0.25">
      <c r="A2" s="48"/>
      <c r="B2" s="48"/>
      <c r="C2" s="56"/>
      <c r="D2" s="50"/>
      <c r="E2" s="50"/>
      <c r="F2" s="50"/>
      <c r="G2" s="48"/>
      <c r="H2" s="48"/>
      <c r="I2" s="48"/>
      <c r="J2" s="48"/>
      <c r="K2" s="54"/>
      <c r="L2" s="48"/>
      <c r="M2" s="50"/>
      <c r="N2" s="48"/>
      <c r="O2" s="27">
        <v>2019</v>
      </c>
      <c r="P2" s="34">
        <v>2020</v>
      </c>
      <c r="Q2" s="27">
        <v>2021</v>
      </c>
      <c r="R2" s="27">
        <v>2022</v>
      </c>
      <c r="S2" s="27">
        <v>2023</v>
      </c>
      <c r="T2" s="27">
        <v>2024</v>
      </c>
      <c r="U2" s="27">
        <v>2025</v>
      </c>
      <c r="V2" s="27">
        <v>2026</v>
      </c>
      <c r="W2" s="27">
        <v>2027</v>
      </c>
      <c r="X2" s="27">
        <v>2028</v>
      </c>
      <c r="Y2" s="36" t="s">
        <v>16</v>
      </c>
      <c r="Z2" s="36" t="s">
        <v>17</v>
      </c>
      <c r="AA2" s="36" t="s">
        <v>18</v>
      </c>
      <c r="AB2" s="37" t="s">
        <v>19</v>
      </c>
    </row>
    <row r="3" spans="1:28" s="23" customFormat="1" ht="30" customHeight="1" x14ac:dyDescent="0.25">
      <c r="A3" s="43">
        <v>1</v>
      </c>
      <c r="B3" s="30" t="s">
        <v>32</v>
      </c>
      <c r="C3" s="28" t="s">
        <v>31</v>
      </c>
      <c r="D3" s="5" t="s">
        <v>27</v>
      </c>
      <c r="E3" s="29" t="s">
        <v>30</v>
      </c>
      <c r="F3" s="30" t="s">
        <v>28</v>
      </c>
      <c r="G3" s="4" t="s">
        <v>46</v>
      </c>
      <c r="H3" s="30" t="s">
        <v>25</v>
      </c>
      <c r="I3" s="32">
        <v>0.17599999999999999</v>
      </c>
      <c r="J3" s="33" t="s">
        <v>57</v>
      </c>
      <c r="K3" s="2">
        <v>1017616</v>
      </c>
      <c r="L3" s="1">
        <v>610569.6</v>
      </c>
      <c r="M3" s="6">
        <v>407046.40000000002</v>
      </c>
      <c r="N3" s="31">
        <v>0.6</v>
      </c>
      <c r="O3" s="1">
        <v>0</v>
      </c>
      <c r="P3" s="8">
        <v>610569.6</v>
      </c>
      <c r="Q3" s="6"/>
      <c r="R3" s="6"/>
      <c r="S3" s="3"/>
      <c r="T3" s="3"/>
      <c r="U3" s="3"/>
      <c r="V3" s="3"/>
      <c r="W3" s="3"/>
      <c r="X3" s="3"/>
      <c r="Y3" s="18" t="b">
        <f t="shared" ref="Y3:Y8" si="0">L3=SUM(O3:X3)</f>
        <v>1</v>
      </c>
      <c r="Z3" s="19">
        <f t="shared" ref="Z3:Z8" si="1">ROUND(L3/K3,4)</f>
        <v>0.6</v>
      </c>
      <c r="AA3" s="20" t="b">
        <f t="shared" ref="AA3:AA8" si="2">Z3=N3</f>
        <v>1</v>
      </c>
      <c r="AB3" s="20" t="b">
        <f t="shared" ref="AB3:AB8" si="3">K3=L3+M3</f>
        <v>1</v>
      </c>
    </row>
    <row r="4" spans="1:28" s="23" customFormat="1" ht="48.75" customHeight="1" x14ac:dyDescent="0.25">
      <c r="A4" s="43">
        <v>2</v>
      </c>
      <c r="B4" s="30" t="s">
        <v>33</v>
      </c>
      <c r="C4" s="28" t="s">
        <v>31</v>
      </c>
      <c r="D4" s="5" t="s">
        <v>39</v>
      </c>
      <c r="E4" s="29" t="s">
        <v>53</v>
      </c>
      <c r="F4" s="30" t="s">
        <v>44</v>
      </c>
      <c r="G4" s="4" t="s">
        <v>47</v>
      </c>
      <c r="H4" s="30" t="s">
        <v>26</v>
      </c>
      <c r="I4" s="32">
        <v>0.13500000000000001</v>
      </c>
      <c r="J4" s="33" t="s">
        <v>58</v>
      </c>
      <c r="K4" s="2">
        <v>915098</v>
      </c>
      <c r="L4" s="1">
        <v>549058.80000000005</v>
      </c>
      <c r="M4" s="6">
        <v>366039.19999999995</v>
      </c>
      <c r="N4" s="31">
        <v>0.6</v>
      </c>
      <c r="O4" s="1">
        <v>0</v>
      </c>
      <c r="P4" s="8">
        <v>549058.80000000005</v>
      </c>
      <c r="Q4" s="6"/>
      <c r="R4" s="6"/>
      <c r="S4" s="3"/>
      <c r="T4" s="3"/>
      <c r="U4" s="3"/>
      <c r="V4" s="3"/>
      <c r="W4" s="3"/>
      <c r="X4" s="3"/>
      <c r="Y4" s="18" t="b">
        <f t="shared" si="0"/>
        <v>1</v>
      </c>
      <c r="Z4" s="19">
        <f t="shared" si="1"/>
        <v>0.6</v>
      </c>
      <c r="AA4" s="20" t="b">
        <f t="shared" si="2"/>
        <v>1</v>
      </c>
      <c r="AB4" s="20" t="b">
        <f t="shared" si="3"/>
        <v>1</v>
      </c>
    </row>
    <row r="5" spans="1:28" s="23" customFormat="1" ht="30" customHeight="1" x14ac:dyDescent="0.25">
      <c r="A5" s="43">
        <v>3</v>
      </c>
      <c r="B5" s="30" t="s">
        <v>34</v>
      </c>
      <c r="C5" s="28" t="s">
        <v>31</v>
      </c>
      <c r="D5" s="5" t="s">
        <v>38</v>
      </c>
      <c r="E5" s="29" t="s">
        <v>52</v>
      </c>
      <c r="F5" s="30" t="s">
        <v>43</v>
      </c>
      <c r="G5" s="4" t="s">
        <v>48</v>
      </c>
      <c r="H5" s="30" t="s">
        <v>29</v>
      </c>
      <c r="I5" s="32">
        <v>2.5019999999999998</v>
      </c>
      <c r="J5" s="33" t="s">
        <v>56</v>
      </c>
      <c r="K5" s="2">
        <v>1126559</v>
      </c>
      <c r="L5" s="1">
        <v>563279.5</v>
      </c>
      <c r="M5" s="6">
        <v>563279.5</v>
      </c>
      <c r="N5" s="31">
        <v>0.5</v>
      </c>
      <c r="O5" s="1">
        <v>0</v>
      </c>
      <c r="P5" s="8">
        <v>563279.5</v>
      </c>
      <c r="Q5" s="6"/>
      <c r="R5" s="6"/>
      <c r="S5" s="3"/>
      <c r="T5" s="3"/>
      <c r="U5" s="3"/>
      <c r="V5" s="3"/>
      <c r="W5" s="3"/>
      <c r="X5" s="3"/>
      <c r="Y5" s="18" t="b">
        <f t="shared" si="0"/>
        <v>1</v>
      </c>
      <c r="Z5" s="19">
        <f t="shared" si="1"/>
        <v>0.5</v>
      </c>
      <c r="AA5" s="20" t="b">
        <f t="shared" si="2"/>
        <v>1</v>
      </c>
      <c r="AB5" s="20" t="b">
        <f t="shared" si="3"/>
        <v>1</v>
      </c>
    </row>
    <row r="6" spans="1:28" s="23" customFormat="1" ht="30" customHeight="1" x14ac:dyDescent="0.25">
      <c r="A6" s="43">
        <v>4</v>
      </c>
      <c r="B6" s="30" t="s">
        <v>35</v>
      </c>
      <c r="C6" s="28" t="s">
        <v>31</v>
      </c>
      <c r="D6" s="5" t="s">
        <v>38</v>
      </c>
      <c r="E6" s="29" t="s">
        <v>52</v>
      </c>
      <c r="F6" s="30" t="s">
        <v>43</v>
      </c>
      <c r="G6" s="4" t="s">
        <v>49</v>
      </c>
      <c r="H6" s="30" t="s">
        <v>29</v>
      </c>
      <c r="I6" s="32">
        <v>1.333</v>
      </c>
      <c r="J6" s="33" t="s">
        <v>56</v>
      </c>
      <c r="K6" s="2">
        <v>578315</v>
      </c>
      <c r="L6" s="1">
        <v>289157.5</v>
      </c>
      <c r="M6" s="6">
        <v>289157.5</v>
      </c>
      <c r="N6" s="31">
        <v>0.5</v>
      </c>
      <c r="O6" s="1">
        <v>0</v>
      </c>
      <c r="P6" s="8">
        <v>289157.5</v>
      </c>
      <c r="Q6" s="6"/>
      <c r="R6" s="6"/>
      <c r="S6" s="3"/>
      <c r="T6" s="3"/>
      <c r="U6" s="3"/>
      <c r="V6" s="3"/>
      <c r="W6" s="3"/>
      <c r="X6" s="3"/>
      <c r="Y6" s="18" t="b">
        <f t="shared" si="0"/>
        <v>1</v>
      </c>
      <c r="Z6" s="19">
        <f t="shared" si="1"/>
        <v>0.5</v>
      </c>
      <c r="AA6" s="20" t="b">
        <f t="shared" si="2"/>
        <v>1</v>
      </c>
      <c r="AB6" s="20" t="b">
        <f t="shared" si="3"/>
        <v>1</v>
      </c>
    </row>
    <row r="7" spans="1:28" s="23" customFormat="1" ht="30" customHeight="1" x14ac:dyDescent="0.25">
      <c r="A7" s="43">
        <v>5</v>
      </c>
      <c r="B7" s="30" t="s">
        <v>36</v>
      </c>
      <c r="C7" s="28" t="s">
        <v>31</v>
      </c>
      <c r="D7" s="5" t="s">
        <v>40</v>
      </c>
      <c r="E7" s="29" t="s">
        <v>54</v>
      </c>
      <c r="F7" s="30" t="s">
        <v>42</v>
      </c>
      <c r="G7" s="4" t="s">
        <v>50</v>
      </c>
      <c r="H7" s="30" t="s">
        <v>25</v>
      </c>
      <c r="I7" s="32">
        <v>0.46600000000000003</v>
      </c>
      <c r="J7" s="33" t="s">
        <v>59</v>
      </c>
      <c r="K7" s="2">
        <v>800062</v>
      </c>
      <c r="L7" s="1">
        <v>640049.6</v>
      </c>
      <c r="M7" s="6">
        <v>160012.40000000002</v>
      </c>
      <c r="N7" s="31">
        <v>0.8</v>
      </c>
      <c r="O7" s="1">
        <v>0</v>
      </c>
      <c r="P7" s="8">
        <v>640049.6</v>
      </c>
      <c r="Q7" s="6"/>
      <c r="R7" s="6"/>
      <c r="S7" s="3"/>
      <c r="T7" s="3"/>
      <c r="U7" s="3"/>
      <c r="V7" s="3"/>
      <c r="W7" s="3"/>
      <c r="X7" s="3"/>
      <c r="Y7" s="18" t="b">
        <f t="shared" si="0"/>
        <v>1</v>
      </c>
      <c r="Z7" s="19">
        <f t="shared" si="1"/>
        <v>0.8</v>
      </c>
      <c r="AA7" s="20" t="b">
        <f t="shared" si="2"/>
        <v>1</v>
      </c>
      <c r="AB7" s="20" t="b">
        <f t="shared" si="3"/>
        <v>1</v>
      </c>
    </row>
    <row r="8" spans="1:28" s="23" customFormat="1" ht="30" customHeight="1" x14ac:dyDescent="0.25">
      <c r="A8" s="43">
        <v>6</v>
      </c>
      <c r="B8" s="30" t="s">
        <v>37</v>
      </c>
      <c r="C8" s="28" t="s">
        <v>31</v>
      </c>
      <c r="D8" s="5" t="s">
        <v>41</v>
      </c>
      <c r="E8" s="29" t="s">
        <v>55</v>
      </c>
      <c r="F8" s="30" t="s">
        <v>45</v>
      </c>
      <c r="G8" s="4" t="s">
        <v>51</v>
      </c>
      <c r="H8" s="30" t="s">
        <v>25</v>
      </c>
      <c r="I8" s="32">
        <v>0.6</v>
      </c>
      <c r="J8" s="33" t="s">
        <v>56</v>
      </c>
      <c r="K8" s="2">
        <v>1520963</v>
      </c>
      <c r="L8" s="1">
        <f>ROUNDDOWN(K8*N8,2)</f>
        <v>1064674.1000000001</v>
      </c>
      <c r="M8" s="6">
        <f>K8-L8</f>
        <v>456288.89999999991</v>
      </c>
      <c r="N8" s="31">
        <v>0.7</v>
      </c>
      <c r="O8" s="1">
        <v>0</v>
      </c>
      <c r="P8" s="8">
        <f>L8</f>
        <v>1064674.1000000001</v>
      </c>
      <c r="Q8" s="6"/>
      <c r="R8" s="6"/>
      <c r="S8" s="3"/>
      <c r="T8" s="3"/>
      <c r="U8" s="3"/>
      <c r="V8" s="3"/>
      <c r="W8" s="3"/>
      <c r="X8" s="3"/>
      <c r="Y8" s="18" t="b">
        <f t="shared" si="0"/>
        <v>1</v>
      </c>
      <c r="Z8" s="19">
        <f t="shared" si="1"/>
        <v>0.7</v>
      </c>
      <c r="AA8" s="20" t="b">
        <f t="shared" si="2"/>
        <v>1</v>
      </c>
      <c r="AB8" s="20" t="b">
        <f t="shared" si="3"/>
        <v>1</v>
      </c>
    </row>
    <row r="9" spans="1:28" ht="20.100000000000001" customHeight="1" x14ac:dyDescent="0.25">
      <c r="A9" s="48" t="s">
        <v>24</v>
      </c>
      <c r="B9" s="48"/>
      <c r="C9" s="48"/>
      <c r="D9" s="48"/>
      <c r="E9" s="48"/>
      <c r="F9" s="48"/>
      <c r="G9" s="48"/>
      <c r="H9" s="48"/>
      <c r="I9" s="9">
        <f>SUM(I3:I8)</f>
        <v>5.2119999999999997</v>
      </c>
      <c r="J9" s="10" t="s">
        <v>10</v>
      </c>
      <c r="K9" s="11">
        <f>SUM(K3:K8)</f>
        <v>5958613</v>
      </c>
      <c r="L9" s="13">
        <f>SUM(L3:L8)</f>
        <v>3716789.1</v>
      </c>
      <c r="M9" s="13">
        <f>SUM(M3:M8)</f>
        <v>2241823.9</v>
      </c>
      <c r="N9" s="12" t="s">
        <v>10</v>
      </c>
      <c r="O9" s="1">
        <v>0</v>
      </c>
      <c r="P9" s="22">
        <f>SUM(P3:P8)</f>
        <v>3716789.1</v>
      </c>
      <c r="Q9" s="21">
        <f>SUM(Q3:Q8)</f>
        <v>0</v>
      </c>
      <c r="R9" s="21"/>
      <c r="S9" s="21"/>
      <c r="T9" s="21"/>
      <c r="U9" s="21"/>
      <c r="V9" s="21"/>
      <c r="W9" s="21"/>
      <c r="X9" s="21"/>
      <c r="Y9" s="36" t="b">
        <f t="shared" ref="Y9" si="4">L9=SUM(O9:X9)</f>
        <v>1</v>
      </c>
      <c r="Z9" s="38">
        <f t="shared" ref="Z9" si="5">ROUND(L9/K9,4)</f>
        <v>0.62380000000000002</v>
      </c>
      <c r="AA9" s="39" t="s">
        <v>10</v>
      </c>
      <c r="AB9" s="39" t="b">
        <f t="shared" ref="AB9" si="6">K9=L9+M9</f>
        <v>1</v>
      </c>
    </row>
    <row r="10" spans="1:28" ht="20.100000000000001" customHeight="1" x14ac:dyDescent="0.25">
      <c r="A10" s="51" t="s">
        <v>22</v>
      </c>
      <c r="B10" s="52"/>
      <c r="C10" s="52"/>
      <c r="D10" s="52"/>
      <c r="E10" s="52"/>
      <c r="F10" s="52"/>
      <c r="G10" s="52"/>
      <c r="H10" s="53"/>
      <c r="I10" s="9">
        <f>SUMIF($C$3:$C$8,"N",I3:I8)</f>
        <v>5.2119999999999997</v>
      </c>
      <c r="J10" s="10" t="s">
        <v>10</v>
      </c>
      <c r="K10" s="11">
        <f>SUMIF($C$3:$C$8,"N",K3:K8)</f>
        <v>5958613</v>
      </c>
      <c r="L10" s="13">
        <f>SUMIF($C$3:$C$8,"N",L3:L8)</f>
        <v>3716789.1</v>
      </c>
      <c r="M10" s="13">
        <f>SUMIF($C$3:$C$8,"N",M3:M8)</f>
        <v>2241823.9</v>
      </c>
      <c r="N10" s="12" t="s">
        <v>10</v>
      </c>
      <c r="O10" s="1">
        <v>0</v>
      </c>
      <c r="P10" s="22">
        <f>SUMIF($C$3:$C$8,"N",P3:P8)</f>
        <v>3716789.1</v>
      </c>
      <c r="Q10" s="21">
        <f>SUMIF($C$3:$C$8,"N",Q3:Q8)</f>
        <v>0</v>
      </c>
      <c r="R10" s="21"/>
      <c r="S10" s="21"/>
      <c r="T10" s="21"/>
      <c r="U10" s="21"/>
      <c r="V10" s="21"/>
      <c r="W10" s="21"/>
      <c r="X10" s="21"/>
      <c r="Y10" s="36" t="b">
        <f t="shared" ref="Y10" si="7">L10=SUM(O10:X10)</f>
        <v>1</v>
      </c>
      <c r="Z10" s="38">
        <f t="shared" ref="Z10" si="8">ROUND(L10/K10,4)</f>
        <v>0.62380000000000002</v>
      </c>
      <c r="AA10" s="39" t="s">
        <v>10</v>
      </c>
      <c r="AB10" s="39" t="b">
        <f t="shared" ref="AB10" si="9">K10=L10+M10</f>
        <v>1</v>
      </c>
    </row>
    <row r="11" spans="1:28" ht="20.100000000000001" customHeight="1" x14ac:dyDescent="0.25">
      <c r="A11" s="57" t="s">
        <v>23</v>
      </c>
      <c r="B11" s="57"/>
      <c r="C11" s="57"/>
      <c r="D11" s="57"/>
      <c r="E11" s="57"/>
      <c r="F11" s="57"/>
      <c r="G11" s="57"/>
      <c r="H11" s="57"/>
      <c r="I11" s="14">
        <f>SUMIF($C$3:$C$8,"W",I3:I8)</f>
        <v>0</v>
      </c>
      <c r="J11" s="26" t="s">
        <v>10</v>
      </c>
      <c r="K11" s="15">
        <f>SUMIF($C$3:$C$8,"W",K3:K8)</f>
        <v>0</v>
      </c>
      <c r="L11" s="17">
        <f>SUMIF($C$3:$C$8,"W",L3:L8)</f>
        <v>0</v>
      </c>
      <c r="M11" s="17">
        <f>SUMIF($C$3:$C$8,"W",M3:M8)</f>
        <v>0</v>
      </c>
      <c r="N11" s="16" t="s">
        <v>10</v>
      </c>
      <c r="O11" s="7">
        <v>0</v>
      </c>
      <c r="P11" s="25">
        <f>SUMIF($C$3:$C$8,"W",P3:P8)</f>
        <v>0</v>
      </c>
      <c r="Q11" s="24">
        <f>SUMIF($C$3:$C$8,"W",Q3:Q8)</f>
        <v>0</v>
      </c>
      <c r="R11" s="24"/>
      <c r="S11" s="24"/>
      <c r="T11" s="24"/>
      <c r="U11" s="24"/>
      <c r="V11" s="24"/>
      <c r="W11" s="24"/>
      <c r="X11" s="24"/>
      <c r="Y11" s="36" t="b">
        <f t="shared" ref="Y11" si="10">L11=SUM(O11:X11)</f>
        <v>1</v>
      </c>
      <c r="Z11" s="38" t="e">
        <f t="shared" ref="Z11" si="11">ROUND(L11/K11,4)</f>
        <v>#DIV/0!</v>
      </c>
      <c r="AA11" s="39" t="s">
        <v>10</v>
      </c>
      <c r="AB11" s="39" t="b">
        <f t="shared" ref="AB11" si="12">K11=L11+M11</f>
        <v>1</v>
      </c>
    </row>
    <row r="12" spans="1:28" x14ac:dyDescent="0.25">
      <c r="A12" s="44"/>
      <c r="AB12" s="42"/>
    </row>
    <row r="13" spans="1:28" x14ac:dyDescent="0.25">
      <c r="A13" s="45" t="s">
        <v>12</v>
      </c>
    </row>
    <row r="14" spans="1:28" x14ac:dyDescent="0.25">
      <c r="A14" s="46" t="s">
        <v>13</v>
      </c>
    </row>
    <row r="15" spans="1:28" x14ac:dyDescent="0.25">
      <c r="A15" s="45" t="s">
        <v>21</v>
      </c>
    </row>
    <row r="16" spans="1:28" x14ac:dyDescent="0.25">
      <c r="A16" s="47" t="s">
        <v>60</v>
      </c>
    </row>
  </sheetData>
  <mergeCells count="18">
    <mergeCell ref="A10:H10"/>
    <mergeCell ref="D1:D2"/>
    <mergeCell ref="A11:H11"/>
    <mergeCell ref="E1:E2"/>
    <mergeCell ref="O1:X1"/>
    <mergeCell ref="M1:M2"/>
    <mergeCell ref="N1:N2"/>
    <mergeCell ref="A9:H9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2 Y3:AB9">
    <cfRule type="cellIs" dxfId="11" priority="20" operator="equal">
      <formula>FALSE</formula>
    </cfRule>
  </conditionalFormatting>
  <conditionalFormatting sqref="Y3:AA9">
    <cfRule type="containsText" dxfId="10" priority="13" operator="containsText" text="fałsz">
      <formula>NOT(ISERROR(SEARCH("fałsz",Y3)))</formula>
    </cfRule>
  </conditionalFormatting>
  <conditionalFormatting sqref="Z11:AA11">
    <cfRule type="cellIs" dxfId="9" priority="10" operator="equal">
      <formula>FALSE</formula>
    </cfRule>
  </conditionalFormatting>
  <conditionalFormatting sqref="Y11">
    <cfRule type="cellIs" dxfId="8" priority="9" operator="equal">
      <formula>FALSE</formula>
    </cfRule>
  </conditionalFormatting>
  <conditionalFormatting sqref="Y11:AA11">
    <cfRule type="containsText" dxfId="7" priority="8" operator="containsText" text="fałsz">
      <formula>NOT(ISERROR(SEARCH("fałsz",Y11)))</formula>
    </cfRule>
  </conditionalFormatting>
  <conditionalFormatting sqref="AB11">
    <cfRule type="cellIs" dxfId="6" priority="7" operator="equal">
      <formula>FALSE</formula>
    </cfRule>
  </conditionalFormatting>
  <conditionalFormatting sqref="AB11">
    <cfRule type="cellIs" dxfId="5" priority="6" operator="equal">
      <formula>FALSE</formula>
    </cfRule>
  </conditionalFormatting>
  <conditionalFormatting sqref="Y10:AA10">
    <cfRule type="containsText" dxfId="4" priority="3" operator="containsText" text="fałsz">
      <formula>NOT(ISERROR(SEARCH("fałsz",Y10)))</formula>
    </cfRule>
  </conditionalFormatting>
  <conditionalFormatting sqref="Z10:AA10">
    <cfRule type="cellIs" dxfId="3" priority="5" operator="equal">
      <formula>FALSE</formula>
    </cfRule>
  </conditionalFormatting>
  <conditionalFormatting sqref="Y10">
    <cfRule type="cellIs" dxfId="2" priority="4" operator="equal">
      <formula>FALSE</formula>
    </cfRule>
  </conditionalFormatting>
  <conditionalFormatting sqref="AB10">
    <cfRule type="cellIs" dxfId="1" priority="2" operator="equal">
      <formula>FALSE</formula>
    </cfRule>
  </conditionalFormatting>
  <conditionalFormatting sqref="AB10">
    <cfRule type="cellIs" dxfId="0" priority="1" operator="equal">
      <formula>FALSE</formula>
    </cfRule>
  </conditionalFormatting>
  <dataValidations count="2">
    <dataValidation type="list" allowBlank="1" showInputMessage="1" showErrorMessage="1" sqref="G3:G8">
      <formula1>"B,P,R"</formula1>
    </dataValidation>
    <dataValidation type="list" allowBlank="1" showInputMessage="1" showErrorMessage="1" sqref="C3:C8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dolnośląskie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Urszula Czerkawska</cp:lastModifiedBy>
  <cp:lastPrinted>2020-08-20T09:36:20Z</cp:lastPrinted>
  <dcterms:created xsi:type="dcterms:W3CDTF">2019-02-25T10:53:14Z</dcterms:created>
  <dcterms:modified xsi:type="dcterms:W3CDTF">2020-08-24T10:50:49Z</dcterms:modified>
</cp:coreProperties>
</file>