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czerkawska\Desktop\"/>
    </mc:Choice>
  </mc:AlternateContent>
  <bookViews>
    <workbookView xWindow="0" yWindow="0" windowWidth="28800" windowHeight="12435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Print_Area" localSheetId="2">'gm podst'!$A$1:$W$28</definedName>
    <definedName name="_xlnm.Print_Area" localSheetId="4">'gm rez'!$A$1:$W$9</definedName>
    <definedName name="_xlnm.Print_Area" localSheetId="1">'pow podst'!$A$1:$V$22</definedName>
    <definedName name="_xlnm.Print_Area" localSheetId="3">'pow rez'!$A$1:$V$8</definedName>
    <definedName name="_xlnm.Print_Area" localSheetId="0">'TERC - "nazwa woj"'!$A$1:$M$19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5" l="1"/>
  <c r="M15" i="5"/>
  <c r="L16" i="3"/>
  <c r="X4" i="4" l="1"/>
  <c r="Y4" i="4"/>
  <c r="Z4" i="4" s="1"/>
  <c r="AA4" i="4"/>
  <c r="M17" i="3"/>
  <c r="O17" i="3"/>
  <c r="L17" i="3"/>
  <c r="O4" i="3"/>
  <c r="O7" i="3"/>
  <c r="O8" i="3"/>
  <c r="O10" i="3"/>
  <c r="O3" i="3"/>
  <c r="L4" i="3"/>
  <c r="L5" i="3"/>
  <c r="O5" i="3" s="1"/>
  <c r="L6" i="3"/>
  <c r="O6" i="3" s="1"/>
  <c r="O9" i="3"/>
  <c r="L11" i="3"/>
  <c r="O11" i="3" s="1"/>
  <c r="O12" i="3"/>
  <c r="L13" i="3"/>
  <c r="O13" i="3" s="1"/>
  <c r="L14" i="3"/>
  <c r="O14" i="3" s="1"/>
  <c r="L15" i="3"/>
  <c r="O15" i="3" s="1"/>
  <c r="O16" i="3"/>
  <c r="L18" i="3"/>
  <c r="O18" i="3" s="1"/>
  <c r="L3" i="3"/>
  <c r="P7" i="5"/>
  <c r="P3" i="5"/>
  <c r="M4" i="5"/>
  <c r="P4" i="5" s="1"/>
  <c r="M5" i="5"/>
  <c r="P5" i="5" s="1"/>
  <c r="P6" i="5"/>
  <c r="M8" i="5"/>
  <c r="P8" i="5" s="1"/>
  <c r="P9" i="5"/>
  <c r="M10" i="5"/>
  <c r="P10" i="5" s="1"/>
  <c r="M11" i="5"/>
  <c r="P11" i="5" s="1"/>
  <c r="M12" i="5"/>
  <c r="P12" i="5" s="1"/>
  <c r="M13" i="5"/>
  <c r="P13" i="5" s="1"/>
  <c r="P14" i="5"/>
  <c r="P15" i="5"/>
  <c r="M16" i="5"/>
  <c r="P16" i="5" s="1"/>
  <c r="M17" i="5"/>
  <c r="P17" i="5" s="1"/>
  <c r="M18" i="5"/>
  <c r="P18" i="5" s="1"/>
  <c r="M19" i="5"/>
  <c r="P19" i="5" s="1"/>
  <c r="P20" i="5"/>
  <c r="M21" i="5"/>
  <c r="P21" i="5" s="1"/>
  <c r="M22" i="5"/>
  <c r="P22" i="5" s="1"/>
  <c r="P23" i="5"/>
  <c r="P24" i="5"/>
  <c r="M3" i="5"/>
  <c r="W17" i="3" l="1"/>
  <c r="Z17" i="3"/>
  <c r="X17" i="3"/>
  <c r="Y17" i="3" s="1"/>
  <c r="Y4" i="5"/>
  <c r="Z4" i="5" s="1"/>
  <c r="Y5" i="5"/>
  <c r="Z5" i="5" s="1"/>
  <c r="Y6" i="5"/>
  <c r="Z6" i="5" s="1"/>
  <c r="Y7" i="5"/>
  <c r="Z7" i="5" s="1"/>
  <c r="Y8" i="5"/>
  <c r="Z8" i="5" s="1"/>
  <c r="Y9" i="5"/>
  <c r="Z9" i="5" s="1"/>
  <c r="Y10" i="5"/>
  <c r="Z10" i="5" s="1"/>
  <c r="Y11" i="5"/>
  <c r="Z11" i="5" s="1"/>
  <c r="Y12" i="5"/>
  <c r="Z12" i="5" s="1"/>
  <c r="Y13" i="5"/>
  <c r="Z13" i="5" s="1"/>
  <c r="Y14" i="5"/>
  <c r="Z14" i="5" s="1"/>
  <c r="Y15" i="5"/>
  <c r="Z15" i="5" s="1"/>
  <c r="Y16" i="5"/>
  <c r="Z16" i="5" s="1"/>
  <c r="Y17" i="5"/>
  <c r="Z17" i="5" s="1"/>
  <c r="Y18" i="5"/>
  <c r="Z18" i="5" s="1"/>
  <c r="Y19" i="5"/>
  <c r="Z19" i="5" s="1"/>
  <c r="Y20" i="5"/>
  <c r="Z20" i="5" s="1"/>
  <c r="Y21" i="5"/>
  <c r="Z21" i="5" s="1"/>
  <c r="Y22" i="5"/>
  <c r="Z22" i="5" s="1"/>
  <c r="Y23" i="5"/>
  <c r="Z23" i="5" s="1"/>
  <c r="Y24" i="5"/>
  <c r="Z24" i="5" s="1"/>
  <c r="Y3" i="5"/>
  <c r="Z3" i="5" s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8" i="3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N4" i="5"/>
  <c r="AA4" i="5" s="1"/>
  <c r="N5" i="5"/>
  <c r="AA5" i="5" s="1"/>
  <c r="N6" i="5"/>
  <c r="AA6" i="5" s="1"/>
  <c r="N7" i="5"/>
  <c r="AA7" i="5" s="1"/>
  <c r="N8" i="5"/>
  <c r="AA8" i="5" s="1"/>
  <c r="N9" i="5"/>
  <c r="AA9" i="5" s="1"/>
  <c r="N10" i="5"/>
  <c r="AA10" i="5" s="1"/>
  <c r="N11" i="5"/>
  <c r="AA11" i="5" s="1"/>
  <c r="N12" i="5"/>
  <c r="AA12" i="5" s="1"/>
  <c r="N13" i="5"/>
  <c r="AA13" i="5" s="1"/>
  <c r="N14" i="5"/>
  <c r="AA14" i="5" s="1"/>
  <c r="N15" i="5"/>
  <c r="AA15" i="5" s="1"/>
  <c r="N16" i="5"/>
  <c r="AA16" i="5" s="1"/>
  <c r="N17" i="5"/>
  <c r="AA17" i="5" s="1"/>
  <c r="N18" i="5"/>
  <c r="AA18" i="5" s="1"/>
  <c r="N19" i="5"/>
  <c r="AA19" i="5" s="1"/>
  <c r="N20" i="5"/>
  <c r="AA20" i="5" s="1"/>
  <c r="N21" i="5"/>
  <c r="AA21" i="5" s="1"/>
  <c r="N22" i="5"/>
  <c r="AA22" i="5" s="1"/>
  <c r="N23" i="5"/>
  <c r="AA23" i="5" s="1"/>
  <c r="N24" i="5"/>
  <c r="AA24" i="5" s="1"/>
  <c r="M13" i="7" l="1"/>
  <c r="L13" i="7"/>
  <c r="K13" i="7"/>
  <c r="B17" i="7"/>
  <c r="B16" i="7"/>
  <c r="H6" i="6"/>
  <c r="I5" i="4"/>
  <c r="H5" i="4"/>
  <c r="G5" i="4"/>
  <c r="B18" i="7" l="1"/>
  <c r="I6" i="6"/>
  <c r="J6" i="6"/>
  <c r="P5" i="4"/>
  <c r="Q5" i="4"/>
  <c r="R5" i="4"/>
  <c r="S5" i="4"/>
  <c r="T5" i="4"/>
  <c r="U5" i="4"/>
  <c r="V5" i="4"/>
  <c r="I25" i="5"/>
  <c r="J25" i="5"/>
  <c r="H19" i="3"/>
  <c r="I19" i="3"/>
  <c r="G19" i="3"/>
  <c r="B13" i="7" l="1"/>
  <c r="N3" i="5" l="1"/>
  <c r="AA3" i="5" s="1"/>
  <c r="B14" i="7"/>
  <c r="B15" i="7" s="1"/>
  <c r="B19" i="7" s="1"/>
  <c r="M3" i="3"/>
  <c r="M17" i="7"/>
  <c r="L17" i="7"/>
  <c r="K17" i="7"/>
  <c r="J17" i="7"/>
  <c r="I17" i="7"/>
  <c r="H17" i="7"/>
  <c r="G17" i="7"/>
  <c r="F17" i="7"/>
  <c r="E17" i="7"/>
  <c r="D17" i="7"/>
  <c r="C17" i="7"/>
  <c r="M16" i="7"/>
  <c r="L16" i="7"/>
  <c r="K16" i="7"/>
  <c r="J16" i="7"/>
  <c r="I16" i="7"/>
  <c r="H16" i="7"/>
  <c r="G16" i="7"/>
  <c r="E18" i="7"/>
  <c r="W6" i="6"/>
  <c r="V6" i="6"/>
  <c r="U6" i="6"/>
  <c r="T6" i="6"/>
  <c r="S6" i="6"/>
  <c r="R6" i="6"/>
  <c r="Q6" i="6"/>
  <c r="P6" i="6"/>
  <c r="N6" i="6"/>
  <c r="M6" i="6"/>
  <c r="L6" i="6"/>
  <c r="J18" i="7" l="1"/>
  <c r="G18" i="7"/>
  <c r="M18" i="7"/>
  <c r="F18" i="7"/>
  <c r="L18" i="7"/>
  <c r="H18" i="7"/>
  <c r="C18" i="7"/>
  <c r="I18" i="7"/>
  <c r="K18" i="7"/>
  <c r="D18" i="7"/>
  <c r="N16" i="7"/>
  <c r="O16" i="7"/>
  <c r="N17" i="7"/>
  <c r="O17" i="7"/>
  <c r="M14" i="7"/>
  <c r="M15" i="7" s="1"/>
  <c r="L14" i="7"/>
  <c r="L15" i="7" s="1"/>
  <c r="K14" i="7"/>
  <c r="K15" i="7" s="1"/>
  <c r="J14" i="7"/>
  <c r="I14" i="7"/>
  <c r="H14" i="7"/>
  <c r="G14" i="7"/>
  <c r="F14" i="7"/>
  <c r="J13" i="7"/>
  <c r="I13" i="7"/>
  <c r="H13" i="7"/>
  <c r="G13" i="7"/>
  <c r="F13" i="7"/>
  <c r="X5" i="6"/>
  <c r="Y5" i="6"/>
  <c r="Z5" i="6" s="1"/>
  <c r="AA5" i="6"/>
  <c r="Y6" i="6"/>
  <c r="AA6" i="6"/>
  <c r="AA3" i="6"/>
  <c r="Y3" i="6"/>
  <c r="Z3" i="6" s="1"/>
  <c r="X3" i="6"/>
  <c r="H15" i="7" l="1"/>
  <c r="W5" i="4"/>
  <c r="Z5" i="4"/>
  <c r="X5" i="4"/>
  <c r="I15" i="7"/>
  <c r="I19" i="7" s="1"/>
  <c r="J15" i="7"/>
  <c r="G15" i="7"/>
  <c r="G19" i="7" s="1"/>
  <c r="F15" i="7"/>
  <c r="F19" i="7" s="1"/>
  <c r="L19" i="7"/>
  <c r="K19" i="7"/>
  <c r="N18" i="7"/>
  <c r="J19" i="7"/>
  <c r="X6" i="6"/>
  <c r="M19" i="7"/>
  <c r="O18" i="7"/>
  <c r="H19" i="7"/>
  <c r="W4" i="3"/>
  <c r="X4" i="3"/>
  <c r="Y4" i="3" s="1"/>
  <c r="W5" i="3"/>
  <c r="X5" i="3"/>
  <c r="Y5" i="3" s="1"/>
  <c r="W6" i="3"/>
  <c r="X6" i="3"/>
  <c r="Y6" i="3" s="1"/>
  <c r="W7" i="3"/>
  <c r="X7" i="3"/>
  <c r="Y7" i="3" s="1"/>
  <c r="W9" i="3"/>
  <c r="X9" i="3"/>
  <c r="Y9" i="3" s="1"/>
  <c r="W10" i="3"/>
  <c r="X10" i="3"/>
  <c r="Y10" i="3" s="1"/>
  <c r="W11" i="3"/>
  <c r="X11" i="3"/>
  <c r="Y11" i="3" s="1"/>
  <c r="W12" i="3"/>
  <c r="X12" i="3"/>
  <c r="Y12" i="3" s="1"/>
  <c r="W13" i="3"/>
  <c r="X13" i="3"/>
  <c r="Y13" i="3" s="1"/>
  <c r="W14" i="3"/>
  <c r="X14" i="3"/>
  <c r="Y14" i="3" s="1"/>
  <c r="W15" i="3"/>
  <c r="X15" i="3"/>
  <c r="Y15" i="3" s="1"/>
  <c r="W16" i="3"/>
  <c r="X16" i="3"/>
  <c r="Y16" i="3" s="1"/>
  <c r="W18" i="3"/>
  <c r="X18" i="3"/>
  <c r="Y18" i="3" s="1"/>
  <c r="W8" i="3" l="1"/>
  <c r="X8" i="3"/>
  <c r="Y8" i="3" s="1"/>
  <c r="Z8" i="3"/>
  <c r="X3" i="3" l="1"/>
  <c r="W3" i="3"/>
  <c r="E14" i="7" l="1"/>
  <c r="E13" i="7"/>
  <c r="E15" i="7" l="1"/>
  <c r="E19" i="7" s="1"/>
  <c r="C14" i="7"/>
  <c r="C13" i="7"/>
  <c r="W25" i="5"/>
  <c r="V25" i="5"/>
  <c r="U25" i="5"/>
  <c r="T25" i="5"/>
  <c r="S25" i="5"/>
  <c r="R25" i="5"/>
  <c r="Q25" i="5"/>
  <c r="P25" i="5"/>
  <c r="M25" i="5"/>
  <c r="L25" i="5"/>
  <c r="H25" i="5"/>
  <c r="V19" i="3"/>
  <c r="U19" i="3"/>
  <c r="T19" i="3"/>
  <c r="S19" i="3"/>
  <c r="R19" i="3"/>
  <c r="Q19" i="3"/>
  <c r="P19" i="3"/>
  <c r="O19" i="3"/>
  <c r="L19" i="3"/>
  <c r="K19" i="3"/>
  <c r="Z18" i="3"/>
  <c r="Z16" i="3"/>
  <c r="Z15" i="3"/>
  <c r="Z14" i="3"/>
  <c r="Z13" i="3"/>
  <c r="Z12" i="3"/>
  <c r="Z11" i="3"/>
  <c r="Z10" i="3"/>
  <c r="Z9" i="3"/>
  <c r="Z7" i="3"/>
  <c r="Z6" i="3"/>
  <c r="Z5" i="3"/>
  <c r="Z4" i="3"/>
  <c r="Z3" i="3"/>
  <c r="C15" i="7" l="1"/>
  <c r="C19" i="7" s="1"/>
  <c r="O14" i="7"/>
  <c r="Y25" i="5"/>
  <c r="X25" i="5"/>
  <c r="W19" i="3"/>
  <c r="X19" i="3"/>
  <c r="Y3" i="3"/>
  <c r="D14" i="7"/>
  <c r="M19" i="3"/>
  <c r="Z19" i="3" s="1"/>
  <c r="N25" i="5"/>
  <c r="AA25" i="5" s="1"/>
  <c r="D13" i="7"/>
  <c r="O13" i="7"/>
  <c r="N14" i="7" l="1"/>
  <c r="D15" i="7"/>
  <c r="D19" i="7" s="1"/>
  <c r="O15" i="7"/>
  <c r="O19" i="7"/>
  <c r="N13" i="7"/>
  <c r="N15" i="7" l="1"/>
  <c r="N19" i="7"/>
</calcChain>
</file>

<file path=xl/sharedStrings.xml><?xml version="1.0" encoding="utf-8"?>
<sst xmlns="http://schemas.openxmlformats.org/spreadsheetml/2006/main" count="358" uniqueCount="185">
  <si>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</si>
  <si>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</si>
  <si>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</si>
  <si>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</si>
  <si>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</si>
  <si>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</si>
  <si>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</si>
  <si>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</si>
  <si>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</si>
  <si>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</si>
  <si>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</si>
  <si>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</si>
  <si>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</si>
  <si>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</si>
  <si>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</si>
  <si>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</si>
  <si>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</si>
  <si>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</si>
  <si>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</si>
  <si>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</si>
  <si>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</si>
  <si>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</si>
  <si>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</si>
  <si>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</si>
  <si>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</si>
  <si>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</si>
  <si>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</si>
  <si>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</si>
  <si>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</si>
  <si>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</si>
  <si>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</si>
  <si>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</si>
  <si>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RAZEM listy podstawowe, z tego:</t>
  </si>
  <si>
    <t>RAZEM,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</si>
  <si>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</si>
  <si>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B - budowa (rozbudowa), P - przebudowa</t>
  </si>
  <si>
    <t>powiatowe - lista podstawowa</t>
  </si>
  <si>
    <t>gminne - lista podstawowa</t>
  </si>
  <si>
    <t>w ramach Rządowego Funduszu Rozwoju Dróg</t>
  </si>
  <si>
    <t>w tym liczba przejść:</t>
  </si>
  <si>
    <t>nowoprojektowanych</t>
  </si>
  <si>
    <t>istniejących</t>
  </si>
  <si>
    <t>Liczba przejść dla pieszych realizowanych w ramach zadania</t>
  </si>
  <si>
    <t>Lista zadań rekomendowanych do dofinansowania mających na celu wyłącznie poprawę bezpieczeństwa ruchu pieszych w obszarze oddziaływania przejść dla pieszych</t>
  </si>
  <si>
    <t>Prz/C/G-6</t>
  </si>
  <si>
    <t>Gmina Miasto Świdnica</t>
  </si>
  <si>
    <t>świdnicki</t>
  </si>
  <si>
    <t>Przebudowa przejścia dla pieszych w ciągu ul. Kazimierza Wielkiego w Świdnicy (droga gminna nr 111869D)</t>
  </si>
  <si>
    <t>Prz/C/G-11/12/13/14</t>
  </si>
  <si>
    <t>Gmina Żarów</t>
  </si>
  <si>
    <t>Budowa i przebudowa przejść dla pieszych przy Szkole Podstawowej w Żarowie w obrębie skrzyżowania drogi gminnej nr 110815D ul. Sikorskiego, drogi gminnej nr 110817D ul. 1 Maja oraz drogi gminnej nr 110816D ul. Wojska Polskiego</t>
  </si>
  <si>
    <t>Prz/C/G-18</t>
  </si>
  <si>
    <t>Gmina Środa Śląska</t>
  </si>
  <si>
    <t>0218044</t>
  </si>
  <si>
    <t>średzki</t>
  </si>
  <si>
    <t>Budowa wyniesionego przejścia dla pieszych wraz z pełnym oznakowaniem przy ul. Wrocławskiej w Środzie Śląskiej</t>
  </si>
  <si>
    <t>Prz/C/G-42</t>
  </si>
  <si>
    <t>Gmina Marcinowice</t>
  </si>
  <si>
    <t>Budowa przejścia dla pieszych w ciagu drogi gminnej w Wirkach</t>
  </si>
  <si>
    <t>Prz/C/G-2</t>
  </si>
  <si>
    <t>Gmina Jaworzyna Śląska</t>
  </si>
  <si>
    <t>Przebudowa przejścia dla pieszych na drodze gminnej nr 111250D na ul. Wolności w Jaworzynie Śląskiej</t>
  </si>
  <si>
    <t>Prz/C/G-34</t>
  </si>
  <si>
    <t>Gmina Legnica</t>
  </si>
  <si>
    <t>262011</t>
  </si>
  <si>
    <t>legnicki</t>
  </si>
  <si>
    <t>Przebudowa przejścia dla pieszych droga krajowa nr 94, ul. Chojnowska, Legnica</t>
  </si>
  <si>
    <t>Prz/C/G-43</t>
  </si>
  <si>
    <t>Budowa przejścia dla pieszych w ciagu drogi gminnej w Kątkach</t>
  </si>
  <si>
    <t>Prz/C/G-10</t>
  </si>
  <si>
    <t>Przebudowa przejścia dla pieszych zlokalizowanego na drodze gminnej nr 111896D ul. Armii Krajowej w Żarowie</t>
  </si>
  <si>
    <t>Prz/C/G-20/21/22</t>
  </si>
  <si>
    <t>Gmina Bielawa</t>
  </si>
  <si>
    <t>dzierżoniowski</t>
  </si>
  <si>
    <t>Przebudowa trzech przejść dla pieszych w obrębie skrzyżowania drogi gminnej nr 117899D (ul. 1 Maja) i drogi gminnej nr 117953 (ul. Obrońców Westerplatte) w Bielawie</t>
  </si>
  <si>
    <t>Prz/C/G-23/24/25</t>
  </si>
  <si>
    <t>Budowa bezpiecznego przejścia dla pieszych na drodze gminnej nr 117882D - ul. Jana III Sobieskiego oraz przebudowa dwóch przejść dla pieszych na drogach gminnych nr 117882D - Jana III Sobieskiego oraz nr 117887D ul. J. Piłsudskiego</t>
  </si>
  <si>
    <t>Prz/C/G-27/28</t>
  </si>
  <si>
    <t>Gmina Jawor</t>
  </si>
  <si>
    <t>jaworski</t>
  </si>
  <si>
    <t>Przebudowa 2 istniejących przejść dla pieszych na ul. ks.  Józefa Poniatowskiego działka nr 1/2 Obręb 7 Stare Miasto przy skrzyżowaniu z ulicą pl. Bankowy, droga gminna</t>
  </si>
  <si>
    <t>Prz/C/G-1</t>
  </si>
  <si>
    <t>Budowa przejścia dla pieszych na drodze gminnej nr 111240D w obrębie skrzyżowania ul. Towarowej w Jaworzynie Śląskiej</t>
  </si>
  <si>
    <t>Prz/C/G-38/39/40/41</t>
  </si>
  <si>
    <t>Gmina Jelcz - Laskowice</t>
  </si>
  <si>
    <t>oławski</t>
  </si>
  <si>
    <t>Przebudowa przejść dla pieszych droga nr 111509 D, ul. Bożka i nr 111507 D, ul. Tańskiego, Jelcz - Laskowice</t>
  </si>
  <si>
    <t>Prz/C/G-33</t>
  </si>
  <si>
    <t>Przebudowa przejścia dla pieszych droga gminna nr 107455D, ul. Hutników, Legnica</t>
  </si>
  <si>
    <t>Prz/C/G-19</t>
  </si>
  <si>
    <t>Budowa wyniesionego przejścia dla pieszych wraz z pełnym oznakowaniem przy ul. Kolejowej w Środzie Śląskiej</t>
  </si>
  <si>
    <t>Prz/C/G-26</t>
  </si>
  <si>
    <t>Przebudowa istniejącego przejścia dla pieszych na ulicy Grunwaldzkiej (działka nr 114 Obręb nr 7 Stare Miasto) w obrebie skrzyżowania z ulicą Roosevelta, droga gminna</t>
  </si>
  <si>
    <t>Prz/C/G-31</t>
  </si>
  <si>
    <t>Gmina Stoszowice</t>
  </si>
  <si>
    <t>224042</t>
  </si>
  <si>
    <t>ząbkowicki</t>
  </si>
  <si>
    <t>Budowa przejścia dla pieszych na drodze gminnej wraz z przebudową drogi oraz wykonaniem oświetlenia w miejscowości Lutomierz na terenie działki nr ewid. 423 oraz 427</t>
  </si>
  <si>
    <t>Prz/C/G-35/36/37</t>
  </si>
  <si>
    <t>Przebudowa przejść dla pieszych droga nr 111507 D, ul. Tańskiego i nr 111513 D, ul. Chabrowa, Jelcz - Laskowice</t>
  </si>
  <si>
    <t>Prz/C/G-44</t>
  </si>
  <si>
    <t>Gmina Miejska  Lubin</t>
  </si>
  <si>
    <t>lubiński</t>
  </si>
  <si>
    <t>Przebudowa przejścia dla pieszych w km 2+585 drogi powiatowej, ul. Piłsudskiego w Lubinie nr dr 1230D</t>
  </si>
  <si>
    <t>Prz/C/G-7</t>
  </si>
  <si>
    <t>Gmina Miasto Oława</t>
  </si>
  <si>
    <t>Przebudowa przejścia dla pieszych na drodze gminnej nr 111310 D - ul. Warszawska w Oławie</t>
  </si>
  <si>
    <t>Prz/C/G-29</t>
  </si>
  <si>
    <t>Gmina Legnickie Pole</t>
  </si>
  <si>
    <t>Budowa wyniesionego przejścia dla pieszych w ramach poprawy bezpieczeństwa w pasie drogi gminnej przy ul. księżnej Anny (dz. nr 371/2, 370) w miejscowości Legnickie Pole</t>
  </si>
  <si>
    <t>Prz/C/G-30</t>
  </si>
  <si>
    <t>Budowa wyniesionego przejścia dla pieszych w ramach poprawy bezpieczeństwa w pasie drogi gminnej przy ul. Matejki (dz. nr 396/2, 370) w miejscowości Legnickie Pole</t>
  </si>
  <si>
    <t>P</t>
  </si>
  <si>
    <t>12.2021 - 07.2022</t>
  </si>
  <si>
    <t>B</t>
  </si>
  <si>
    <t>15.12.2021 - 31.08.2022</t>
  </si>
  <si>
    <t>11.2021 - 10.2022</t>
  </si>
  <si>
    <t>11.2021 - 07.2022</t>
  </si>
  <si>
    <t>12.2021 - 11.2022</t>
  </si>
  <si>
    <t>10.2021 - 09.2022</t>
  </si>
  <si>
    <t>10.2021 - 05.2022</t>
  </si>
  <si>
    <t>30.11.2021 - 31.10.2022</t>
  </si>
  <si>
    <t xml:space="preserve">Prz/C/P-1
</t>
  </si>
  <si>
    <t>Powiat Złotoryjski</t>
  </si>
  <si>
    <t>0226</t>
  </si>
  <si>
    <t>Przebudowa przejścia dla pieszych w ciągu drogi powiatowej nr 2622 D w m. Prusice</t>
  </si>
  <si>
    <t xml:space="preserve">Prz/C/P-2
</t>
  </si>
  <si>
    <t>Powiat Dzierżoniowski</t>
  </si>
  <si>
    <t>0202</t>
  </si>
  <si>
    <t>Przebudowa istniejącego przejścia dla pieszych w ciągu drogi powiatowej 3013D w miejscowości Oleszna na przejście wyniesione</t>
  </si>
  <si>
    <t xml:space="preserve">Prz/C/P-21
</t>
  </si>
  <si>
    <t>Powiat Oławski</t>
  </si>
  <si>
    <t>0215</t>
  </si>
  <si>
    <t xml:space="preserve">Prz/C/P-23
</t>
  </si>
  <si>
    <t>Powiat Lwówecki</t>
  </si>
  <si>
    <t>0212</t>
  </si>
  <si>
    <t xml:space="preserve">Prz/C/P-16
</t>
  </si>
  <si>
    <t>Powiat Ząbkowicki</t>
  </si>
  <si>
    <t>0224</t>
  </si>
  <si>
    <t>Przebudowa przejścia dla pieszych w ciągu drogi powiatowej nr 3177D - miejscowość Stolec, km 3+043</t>
  </si>
  <si>
    <t xml:space="preserve">Prz/C/P-19
</t>
  </si>
  <si>
    <t>Powiat Legnicki</t>
  </si>
  <si>
    <t>0209</t>
  </si>
  <si>
    <t>Budowa wyniesionego przejścia dla pieszych w ramach poprawy bezpieczeństwa w pasie drogi powiatowej nr 2176D przy ul. Piastowska (dz. nr 375) w miejscowości Legnickie Pole</t>
  </si>
  <si>
    <t xml:space="preserve">Prz/C/P-22
</t>
  </si>
  <si>
    <t xml:space="preserve">Prz/C/P-20
</t>
  </si>
  <si>
    <t>Powiat Świdnicki</t>
  </si>
  <si>
    <t>0219</t>
  </si>
  <si>
    <t>Budowa przejścia dla pieszych wraz z budową zatok autobusowych w ciągu drogi powiatowej nr 2931D w miejscowości Czechy</t>
  </si>
  <si>
    <t xml:space="preserve">Prz/C/P-17
</t>
  </si>
  <si>
    <t>Budowa przejścia dla pieszych w ciągu drogi powiatowej nr 3149D - miejscowość Potworów, km 7+862</t>
  </si>
  <si>
    <t xml:space="preserve">Prz/C/P-3
</t>
  </si>
  <si>
    <t>Powiat Milicki</t>
  </si>
  <si>
    <t>0213</t>
  </si>
  <si>
    <t>Budowa przejścia dla pieszych w pasie drogi powiatowej nr 1401 D w miejscowości Ruda Sułowska</t>
  </si>
  <si>
    <t xml:space="preserve">Prz/C/P-14
</t>
  </si>
  <si>
    <t>Miasto Jelenia Góra</t>
  </si>
  <si>
    <t>0261011</t>
  </si>
  <si>
    <t>Przebudowa przejścia dla pieszych w ciągu ul. Wolności przy skrzyżowaniu z ul. Łabską w Jeleniej Górze</t>
  </si>
  <si>
    <t xml:space="preserve">Prz/C/P-15
</t>
  </si>
  <si>
    <t>Przebudowa przejścia dla pieszych w ciągu ul. Wolności przy skrzyżowaniu z ul. Słowackiego w Jeleniej Górze</t>
  </si>
  <si>
    <t xml:space="preserve">Prz/C/P-18
</t>
  </si>
  <si>
    <t>Przebudowa przejścia dla pieszych w ciągu drogi powiatowej nr 2627 D w m. Olszanica</t>
  </si>
  <si>
    <t xml:space="preserve">Prz/C/P-11/12/13
</t>
  </si>
  <si>
    <t>Powiat Kłodzki</t>
  </si>
  <si>
    <t>0208</t>
  </si>
  <si>
    <t>Przebudowa skrzyżowania z budową nowych przejśc dla pieszych w ciągu drogi powiatowej nr 3233D w miejscowości Gaworów</t>
  </si>
  <si>
    <t xml:space="preserve">Prz/C/P-4
</t>
  </si>
  <si>
    <t>Powiat Polkowicki</t>
  </si>
  <si>
    <t>0216</t>
  </si>
  <si>
    <t>Przebudowa przejścia dla pieszych przy szkole, w ciągu drogi powiatowej nr 1138D w Jędrzychowie</t>
  </si>
  <si>
    <t xml:space="preserve">Prz/C/P-5
</t>
  </si>
  <si>
    <t>Budowa przejścia dla pieszych przy kościele, w ciągu drogi powiatowej nr 1138D w Jędrzychowie</t>
  </si>
  <si>
    <t>11.2021 - 06.2022</t>
  </si>
  <si>
    <t>09.10.2021 - 08.10.2022</t>
  </si>
  <si>
    <t>12.2021 - 06.2022</t>
  </si>
  <si>
    <t>10.2021 - 08.2022</t>
  </si>
  <si>
    <t>12.2021 - 08.2022</t>
  </si>
  <si>
    <t>Przebudowa istniejącego przejścia - droga powiatowa nr 1560D, miejscowość Godzikowice</t>
  </si>
  <si>
    <t>Przebudowa przejścia dla pieszych wraz z budową chodnika w ciągu drogi powiatowej nr 2499D na odcinku Rakowice Małe-Rakowice Wielkie w km 1+710</t>
  </si>
  <si>
    <t>Przebudowa istniejącego przejścia, droga powiatowa nr 1550D, miejscowość Jelcz-Laskowice, ulica Zachodnia</t>
  </si>
  <si>
    <t>Województwo: Dolnośląskie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</si>
  <si>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C/2021</t>
    </r>
  </si>
  <si>
    <t>Kwota dofinansowania
(w zł)</t>
  </si>
  <si>
    <t>Kwota środków własnych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</si>
</sst>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0" fillId="0" borderId="0" xfId="0" applyFont="1" applyBorder="1"/>
    <xf numFmtId="4" fontId="11" fillId="0" borderId="0" xfId="0" applyNumberFormat="1" applyFont="1" applyFill="1" applyBorder="1" applyAlignment="1"/>
    <xf numFmtId="4" fontId="11" fillId="0" borderId="0" xfId="0" applyNumberFormat="1" applyFont="1" applyBorder="1" applyAlignment="1"/>
    <xf numFmtId="0" fontId="1" fillId="0" borderId="0" xfId="0" applyFont="1"/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wrapText="1" shrinkToFit="1"/>
    </xf>
    <xf numFmtId="0" fontId="15" fillId="0" borderId="0" xfId="1" applyFont="1" applyFill="1" applyAlignment="1">
      <alignment vertical="center"/>
    </xf>
    <xf numFmtId="0" fontId="4" fillId="0" borderId="0" xfId="0" applyFont="1"/>
    <xf numFmtId="0" fontId="16" fillId="0" borderId="0" xfId="0" applyFont="1"/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166" fontId="19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9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right" vertical="center" wrapText="1"/>
    </xf>
    <xf numFmtId="166" fontId="19" fillId="0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 wrapText="1"/>
    </xf>
    <xf numFmtId="9" fontId="19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49" fontId="19" fillId="0" borderId="4" xfId="0" applyNumberFormat="1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9" fontId="19" fillId="0" borderId="5" xfId="0" applyNumberFormat="1" applyFont="1" applyFill="1" applyBorder="1" applyAlignment="1">
      <alignment vertical="center" wrapText="1"/>
    </xf>
    <xf numFmtId="4" fontId="19" fillId="0" borderId="5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3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NumberFormat="1" applyFont="1" applyFill="1" applyBorder="1" applyAlignment="1">
      <alignment vertical="center"/>
    </xf>
    <xf numFmtId="165" fontId="13" fillId="0" borderId="28" xfId="0" applyNumberFormat="1" applyFont="1" applyFill="1" applyBorder="1" applyAlignment="1">
      <alignment vertical="center"/>
    </xf>
    <xf numFmtId="165" fontId="13" fillId="0" borderId="29" xfId="0" applyNumberFormat="1" applyFont="1" applyFill="1" applyBorder="1" applyAlignment="1">
      <alignment vertical="center"/>
    </xf>
    <xf numFmtId="165" fontId="13" fillId="4" borderId="30" xfId="0" applyNumberFormat="1" applyFont="1" applyFill="1" applyBorder="1" applyAlignment="1">
      <alignment vertical="center"/>
    </xf>
    <xf numFmtId="165" fontId="13" fillId="0" borderId="31" xfId="0" applyNumberFormat="1" applyFont="1" applyFill="1" applyBorder="1" applyAlignment="1">
      <alignment vertical="center"/>
    </xf>
    <xf numFmtId="0" fontId="18" fillId="3" borderId="26" xfId="0" applyFont="1" applyFill="1" applyBorder="1" applyAlignment="1">
      <alignment vertical="center"/>
    </xf>
    <xf numFmtId="0" fontId="18" fillId="3" borderId="27" xfId="0" applyNumberFormat="1" applyFont="1" applyFill="1" applyBorder="1" applyAlignment="1">
      <alignment vertical="center"/>
    </xf>
    <xf numFmtId="165" fontId="18" fillId="3" borderId="28" xfId="0" applyNumberFormat="1" applyFont="1" applyFill="1" applyBorder="1" applyAlignment="1">
      <alignment vertical="center"/>
    </xf>
    <xf numFmtId="165" fontId="18" fillId="3" borderId="29" xfId="0" applyNumberFormat="1" applyFont="1" applyFill="1" applyBorder="1" applyAlignment="1">
      <alignment vertical="center"/>
    </xf>
    <xf numFmtId="165" fontId="18" fillId="4" borderId="30" xfId="0" applyNumberFormat="1" applyFont="1" applyFill="1" applyBorder="1" applyAlignment="1">
      <alignment vertical="center"/>
    </xf>
    <xf numFmtId="165" fontId="18" fillId="3" borderId="31" xfId="0" applyNumberFormat="1" applyFont="1" applyFill="1" applyBorder="1" applyAlignment="1">
      <alignment vertical="center"/>
    </xf>
    <xf numFmtId="0" fontId="13" fillId="5" borderId="26" xfId="0" applyFont="1" applyFill="1" applyBorder="1" applyAlignment="1">
      <alignment vertical="center"/>
    </xf>
    <xf numFmtId="0" fontId="14" fillId="5" borderId="27" xfId="0" applyNumberFormat="1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165" fontId="14" fillId="5" borderId="29" xfId="0" applyNumberFormat="1" applyFont="1" applyFill="1" applyBorder="1" applyAlignment="1">
      <alignment vertical="center"/>
    </xf>
    <xf numFmtId="165" fontId="14" fillId="4" borderId="30" xfId="0" applyNumberFormat="1" applyFont="1" applyFill="1" applyBorder="1" applyAlignment="1">
      <alignment vertical="center"/>
    </xf>
    <xf numFmtId="165" fontId="14" fillId="5" borderId="31" xfId="0" applyNumberFormat="1" applyFont="1" applyFill="1" applyBorder="1" applyAlignment="1">
      <alignment vertical="center"/>
    </xf>
    <xf numFmtId="165" fontId="13" fillId="2" borderId="28" xfId="0" applyNumberFormat="1" applyFont="1" applyFill="1" applyBorder="1" applyAlignment="1">
      <alignment vertical="center"/>
    </xf>
    <xf numFmtId="165" fontId="13" fillId="2" borderId="3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3" fontId="23" fillId="2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  <xf numFmtId="9" fontId="19" fillId="6" borderId="1" xfId="0" applyNumberFormat="1" applyFont="1" applyFill="1" applyBorder="1" applyAlignment="1">
      <alignment vertical="center"/>
    </xf>
    <xf numFmtId="9" fontId="19" fillId="0" borderId="1" xfId="5" applyFont="1" applyFill="1" applyBorder="1" applyAlignment="1">
      <alignment horizontal="right" vertical="center"/>
    </xf>
    <xf numFmtId="9" fontId="19" fillId="6" borderId="1" xfId="5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" fontId="24" fillId="2" borderId="2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6">
    <cellStyle name="Dziesiętny 2" xfId="4"/>
    <cellStyle name="Normalny" xfId="0" builtinId="0"/>
    <cellStyle name="Normalny 2" xfId="3"/>
    <cellStyle name="Normalny 3" xfId="1"/>
    <cellStyle name="Procentowy" xfId="5" builtinId="5"/>
    <cellStyle name="Procentowy 2" xfId="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26"/>
  <sheetViews>
    <sheetView tabSelected="1" view="pageBreakPreview" zoomScaleNormal="100" zoomScaleSheetLayoutView="100" workbookViewId="0">
      <selection activeCell="E27" sqref="E27"/>
    </sheetView>
  </sheetViews>
  <sheetFormatPr defaultColWidth="9.28515625" defaultRowHeight="15" x14ac:dyDescent="0.25"/>
  <cols>
    <col min="1" max="1" width="32.28515625" style="13" customWidth="1"/>
    <col min="2" max="2" width="10.7109375" style="13" customWidth="1"/>
    <col min="3" max="5" width="20.7109375" style="13" customWidth="1"/>
    <col min="6" max="15" width="15.7109375" style="13" customWidth="1"/>
    <col min="16" max="16" width="9.28515625" style="13"/>
    <col min="17" max="17" width="11.7109375" style="13" bestFit="1" customWidth="1"/>
    <col min="18" max="16384" width="9.28515625" style="3"/>
  </cols>
  <sheetData>
    <row r="1" spans="1:24" s="9" customFormat="1" ht="22.9" customHeight="1" x14ac:dyDescent="0.3">
      <c r="A1" s="108" t="s">
        <v>43</v>
      </c>
      <c r="B1" s="106"/>
      <c r="C1" s="106"/>
      <c r="D1" s="106"/>
      <c r="E1" s="106"/>
      <c r="F1" s="106"/>
      <c r="G1" s="106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</row>
    <row r="2" spans="1:24" s="9" customFormat="1" ht="22.9" customHeight="1" thickBot="1" x14ac:dyDescent="0.35">
      <c r="A2" s="109" t="s">
        <v>38</v>
      </c>
      <c r="B2" s="107"/>
      <c r="C2" s="107"/>
      <c r="D2" s="107"/>
      <c r="E2" s="107"/>
      <c r="F2" s="107"/>
      <c r="G2" s="10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</row>
    <row r="3" spans="1:24" x14ac:dyDescent="0.25">
      <c r="A3" s="10"/>
      <c r="B3" s="10"/>
      <c r="C3" s="10"/>
      <c r="D3" s="118" t="s">
        <v>16</v>
      </c>
      <c r="E3" s="119"/>
      <c r="F3" s="119"/>
      <c r="G3" s="119"/>
      <c r="H3" s="119"/>
      <c r="I3" s="119"/>
      <c r="J3" s="119"/>
      <c r="K3" s="119"/>
      <c r="L3" s="120"/>
      <c r="M3" s="10"/>
      <c r="N3" s="10"/>
      <c r="O3" s="10"/>
      <c r="P3" s="11"/>
      <c r="Q3" s="11"/>
      <c r="R3" s="11"/>
      <c r="S3" s="11"/>
      <c r="T3" s="11"/>
      <c r="U3" s="11"/>
      <c r="V3" s="11"/>
    </row>
    <row r="4" spans="1:24" x14ac:dyDescent="0.25">
      <c r="A4" s="12"/>
      <c r="B4" s="10"/>
      <c r="C4" s="10"/>
      <c r="D4" s="121"/>
      <c r="E4" s="122"/>
      <c r="F4" s="122"/>
      <c r="G4" s="122"/>
      <c r="H4" s="122"/>
      <c r="I4" s="122"/>
      <c r="J4" s="122"/>
      <c r="K4" s="122"/>
      <c r="L4" s="123"/>
      <c r="P4" s="3"/>
      <c r="Q4" s="3"/>
      <c r="V4" s="11"/>
    </row>
    <row r="5" spans="1:24" x14ac:dyDescent="0.25">
      <c r="A5" s="14" t="s">
        <v>182</v>
      </c>
      <c r="B5" s="15"/>
      <c r="C5" s="15"/>
      <c r="D5" s="121"/>
      <c r="E5" s="122"/>
      <c r="F5" s="122"/>
      <c r="G5" s="122"/>
      <c r="H5" s="122"/>
      <c r="I5" s="122"/>
      <c r="J5" s="122"/>
      <c r="K5" s="122"/>
      <c r="L5" s="123"/>
      <c r="P5" s="3"/>
      <c r="Q5" s="3"/>
      <c r="V5" s="16"/>
    </row>
    <row r="6" spans="1:24" x14ac:dyDescent="0.25">
      <c r="A6" s="15"/>
      <c r="B6" s="15"/>
      <c r="C6" s="15"/>
      <c r="D6" s="121"/>
      <c r="E6" s="122"/>
      <c r="F6" s="122"/>
      <c r="G6" s="122"/>
      <c r="H6" s="122"/>
      <c r="I6" s="122"/>
      <c r="J6" s="122"/>
      <c r="K6" s="122"/>
      <c r="L6" s="123"/>
      <c r="P6" s="3"/>
      <c r="Q6" s="3"/>
      <c r="V6" s="11"/>
    </row>
    <row r="7" spans="1:24" x14ac:dyDescent="0.25">
      <c r="A7" s="14" t="s">
        <v>181</v>
      </c>
      <c r="B7" s="15"/>
      <c r="C7" s="15"/>
      <c r="D7" s="121"/>
      <c r="E7" s="122"/>
      <c r="F7" s="122"/>
      <c r="G7" s="122"/>
      <c r="H7" s="122"/>
      <c r="I7" s="122"/>
      <c r="J7" s="122"/>
      <c r="K7" s="122"/>
      <c r="L7" s="123"/>
      <c r="P7" s="3"/>
      <c r="Q7" s="3"/>
      <c r="V7" s="16"/>
    </row>
    <row r="8" spans="1:24" ht="15.75" thickBot="1" x14ac:dyDescent="0.3">
      <c r="A8" s="15"/>
      <c r="B8" s="15"/>
      <c r="C8" s="15"/>
      <c r="D8" s="124" t="s">
        <v>17</v>
      </c>
      <c r="E8" s="125"/>
      <c r="F8" s="125"/>
      <c r="G8" s="125"/>
      <c r="H8" s="125"/>
      <c r="I8" s="125"/>
      <c r="J8" s="125"/>
      <c r="K8" s="125"/>
      <c r="L8" s="126"/>
      <c r="P8" s="3"/>
      <c r="Q8" s="3"/>
      <c r="V8" s="11"/>
    </row>
    <row r="9" spans="1:24" ht="14.45" customHeight="1" x14ac:dyDescent="0.25">
      <c r="A9" s="15"/>
      <c r="B9" s="15"/>
      <c r="C9" s="15"/>
      <c r="D9" s="15"/>
      <c r="E9" s="15"/>
      <c r="F9" s="17"/>
      <c r="G9" s="17"/>
      <c r="H9" s="17"/>
      <c r="I9" s="17"/>
      <c r="J9" s="17"/>
      <c r="K9" s="17"/>
      <c r="L9" s="17"/>
      <c r="M9" s="17"/>
      <c r="N9" s="17"/>
      <c r="X9" s="11"/>
    </row>
    <row r="10" spans="1:24" ht="20.100000000000001" customHeight="1" thickBot="1" x14ac:dyDescent="0.3">
      <c r="A10" s="14" t="s">
        <v>0</v>
      </c>
      <c r="B10" s="15"/>
      <c r="C10" s="15"/>
      <c r="D10" s="15"/>
      <c r="E10" s="15"/>
      <c r="F10" s="17"/>
      <c r="G10" s="17"/>
      <c r="H10" s="17"/>
      <c r="I10" s="17"/>
      <c r="J10" s="17"/>
      <c r="K10" s="17"/>
      <c r="L10" s="17"/>
      <c r="M10" s="17"/>
      <c r="N10" s="17"/>
      <c r="X10" s="11"/>
    </row>
    <row r="11" spans="1:24" ht="20.100000000000001" customHeight="1" x14ac:dyDescent="0.25">
      <c r="A11" s="127" t="s">
        <v>1</v>
      </c>
      <c r="B11" s="129" t="s">
        <v>31</v>
      </c>
      <c r="C11" s="131" t="s">
        <v>18</v>
      </c>
      <c r="D11" s="133" t="s">
        <v>19</v>
      </c>
      <c r="E11" s="135" t="s">
        <v>20</v>
      </c>
      <c r="F11" s="81"/>
      <c r="G11" s="80"/>
      <c r="H11" s="81" t="s">
        <v>11</v>
      </c>
      <c r="I11" s="80"/>
      <c r="J11" s="80"/>
      <c r="K11" s="80"/>
      <c r="L11" s="81"/>
      <c r="M11" s="82"/>
      <c r="N11" s="30"/>
      <c r="O11" s="30"/>
      <c r="P11" s="2"/>
      <c r="Q11" s="2"/>
      <c r="R11" s="2"/>
      <c r="S11" s="2"/>
      <c r="V11" s="11"/>
    </row>
    <row r="12" spans="1:24" s="1" customFormat="1" ht="20.100000000000001" customHeight="1" thickBot="1" x14ac:dyDescent="0.3">
      <c r="A12" s="128"/>
      <c r="B12" s="130"/>
      <c r="C12" s="132"/>
      <c r="D12" s="134"/>
      <c r="E12" s="136"/>
      <c r="F12" s="83">
        <v>2021</v>
      </c>
      <c r="G12" s="83">
        <v>2022</v>
      </c>
      <c r="H12" s="83">
        <v>2023</v>
      </c>
      <c r="I12" s="83">
        <v>2024</v>
      </c>
      <c r="J12" s="83">
        <v>2025</v>
      </c>
      <c r="K12" s="83">
        <v>2026</v>
      </c>
      <c r="L12" s="83">
        <v>2027</v>
      </c>
      <c r="M12" s="84">
        <v>2028</v>
      </c>
      <c r="N12" s="17"/>
      <c r="O12" s="17"/>
      <c r="P12" s="17"/>
      <c r="Q12" s="17"/>
      <c r="R12" s="17"/>
      <c r="S12" s="17"/>
      <c r="T12" s="18"/>
      <c r="U12" s="18"/>
      <c r="V12" s="18"/>
    </row>
    <row r="13" spans="1:24" ht="40.15" customHeight="1" thickTop="1" thickBot="1" x14ac:dyDescent="0.3">
      <c r="A13" s="85" t="s">
        <v>36</v>
      </c>
      <c r="B13" s="86">
        <f>COUNTA('pow podst'!L3:L18)</f>
        <v>16</v>
      </c>
      <c r="C13" s="87">
        <f>SUM('pow podst'!K3:K18)</f>
        <v>3828509</v>
      </c>
      <c r="D13" s="88">
        <f>SUM('pow podst'!M3:M18)</f>
        <v>1112375.3999999999</v>
      </c>
      <c r="E13" s="89">
        <f>SUM('pow podst'!L3:L18)</f>
        <v>2716133.6</v>
      </c>
      <c r="F13" s="87">
        <f>SUM('pow podst'!O3:O18)</f>
        <v>2716133.6</v>
      </c>
      <c r="G13" s="87">
        <f>SUM('pow podst'!P3:P18)</f>
        <v>0</v>
      </c>
      <c r="H13" s="87">
        <f>SUM('pow podst'!Q3:Q18)</f>
        <v>0</v>
      </c>
      <c r="I13" s="87">
        <f>SUM('pow podst'!R3:R18)</f>
        <v>0</v>
      </c>
      <c r="J13" s="87">
        <f>SUM('pow podst'!S3:S18)</f>
        <v>0</v>
      </c>
      <c r="K13" s="87">
        <f>SUM('pow podst'!T3:T18)</f>
        <v>0</v>
      </c>
      <c r="L13" s="87">
        <f>SUM('pow podst'!U3:U18)</f>
        <v>0</v>
      </c>
      <c r="M13" s="90">
        <f>SUM('pow podst'!V3:V18)</f>
        <v>0</v>
      </c>
      <c r="N13" s="19" t="b">
        <f t="shared" ref="N13:N19" si="0">C13=(D13+E13)</f>
        <v>1</v>
      </c>
      <c r="O13" s="40" t="b">
        <f t="shared" ref="O13:O19" si="1">E13=SUM(F13:M13)</f>
        <v>1</v>
      </c>
      <c r="P13" s="20"/>
      <c r="Q13" s="20"/>
      <c r="R13" s="21"/>
      <c r="S13" s="21"/>
      <c r="T13" s="22"/>
      <c r="U13" s="11"/>
      <c r="V13" s="11"/>
    </row>
    <row r="14" spans="1:24" ht="40.15" customHeight="1" thickTop="1" thickBot="1" x14ac:dyDescent="0.3">
      <c r="A14" s="85" t="s">
        <v>37</v>
      </c>
      <c r="B14" s="86">
        <f>COUNTA('gm podst'!M3:M24)</f>
        <v>22</v>
      </c>
      <c r="C14" s="87">
        <f>SUM('gm podst'!L3:L24)</f>
        <v>5053724.13</v>
      </c>
      <c r="D14" s="88">
        <f>SUM('gm podst'!N3:N24)</f>
        <v>1626744.8259999999</v>
      </c>
      <c r="E14" s="89">
        <f>SUM('gm podst'!M3:M24)</f>
        <v>3426979.3040000005</v>
      </c>
      <c r="F14" s="103">
        <f>SUM('gm podst'!P3:P24)</f>
        <v>3426979.3040000005</v>
      </c>
      <c r="G14" s="103">
        <f>SUM('gm podst'!Q3:Q24)</f>
        <v>0</v>
      </c>
      <c r="H14" s="103">
        <f>SUM('gm podst'!R3:R24)</f>
        <v>0</v>
      </c>
      <c r="I14" s="103">
        <f>SUM('gm podst'!S3:S24)</f>
        <v>0</v>
      </c>
      <c r="J14" s="103">
        <f>SUM('gm podst'!T3:T24)</f>
        <v>0</v>
      </c>
      <c r="K14" s="103">
        <f>SUM('gm podst'!U3:U24)</f>
        <v>0</v>
      </c>
      <c r="L14" s="103">
        <f>SUM('gm podst'!V3:V24)</f>
        <v>0</v>
      </c>
      <c r="M14" s="104">
        <f>SUM('gm podst'!W3:W24)</f>
        <v>0</v>
      </c>
      <c r="N14" s="19" t="b">
        <f t="shared" si="0"/>
        <v>1</v>
      </c>
      <c r="O14" s="40" t="b">
        <f t="shared" si="1"/>
        <v>1</v>
      </c>
      <c r="P14" s="20"/>
      <c r="Q14" s="20"/>
      <c r="R14" s="21"/>
      <c r="S14" s="21"/>
      <c r="T14" s="21"/>
      <c r="U14" s="21"/>
      <c r="V14" s="21"/>
    </row>
    <row r="15" spans="1:24" s="25" customFormat="1" ht="40.15" customHeight="1" thickTop="1" thickBot="1" x14ac:dyDescent="0.3">
      <c r="A15" s="91" t="s">
        <v>32</v>
      </c>
      <c r="B15" s="92">
        <f t="shared" ref="B15:M15" si="2">B13+B14</f>
        <v>38</v>
      </c>
      <c r="C15" s="93">
        <f t="shared" si="2"/>
        <v>8882233.129999999</v>
      </c>
      <c r="D15" s="94">
        <f t="shared" si="2"/>
        <v>2739120.2259999998</v>
      </c>
      <c r="E15" s="95">
        <f t="shared" si="2"/>
        <v>6143112.904000001</v>
      </c>
      <c r="F15" s="93">
        <f t="shared" si="2"/>
        <v>6143112.904000001</v>
      </c>
      <c r="G15" s="93">
        <f t="shared" si="2"/>
        <v>0</v>
      </c>
      <c r="H15" s="93">
        <f t="shared" si="2"/>
        <v>0</v>
      </c>
      <c r="I15" s="93">
        <f t="shared" si="2"/>
        <v>0</v>
      </c>
      <c r="J15" s="93">
        <f t="shared" si="2"/>
        <v>0</v>
      </c>
      <c r="K15" s="93">
        <f t="shared" si="2"/>
        <v>0</v>
      </c>
      <c r="L15" s="93">
        <f t="shared" si="2"/>
        <v>0</v>
      </c>
      <c r="M15" s="96">
        <f t="shared" si="2"/>
        <v>0</v>
      </c>
      <c r="N15" s="19" t="b">
        <f t="shared" si="0"/>
        <v>1</v>
      </c>
      <c r="O15" s="40" t="b">
        <f t="shared" si="1"/>
        <v>1</v>
      </c>
      <c r="P15" s="23"/>
      <c r="Q15" s="23"/>
      <c r="R15" s="24"/>
      <c r="S15" s="24"/>
      <c r="T15" s="24"/>
      <c r="U15" s="24"/>
      <c r="V15" s="24"/>
    </row>
    <row r="16" spans="1:24" ht="40.15" customHeight="1" thickTop="1" thickBot="1" x14ac:dyDescent="0.3">
      <c r="A16" s="85" t="s">
        <v>2</v>
      </c>
      <c r="B16" s="86">
        <f>COUNTA('pow podst'!L17:L17)</f>
        <v>1</v>
      </c>
      <c r="C16" s="87">
        <v>0</v>
      </c>
      <c r="D16" s="88">
        <v>0</v>
      </c>
      <c r="E16" s="89">
        <v>0</v>
      </c>
      <c r="F16" s="87">
        <v>0</v>
      </c>
      <c r="G16" s="87">
        <f>SUM('pow podst'!P17:P17)</f>
        <v>0</v>
      </c>
      <c r="H16" s="87">
        <f>SUM('pow podst'!Q17:Q17)</f>
        <v>0</v>
      </c>
      <c r="I16" s="87">
        <f>SUM('pow podst'!R17:R17)</f>
        <v>0</v>
      </c>
      <c r="J16" s="87">
        <f>SUM('pow podst'!S17:S17)</f>
        <v>0</v>
      </c>
      <c r="K16" s="87">
        <f>SUM('pow podst'!T17:T17)</f>
        <v>0</v>
      </c>
      <c r="L16" s="87">
        <f>SUM('pow podst'!U17:U17)</f>
        <v>0</v>
      </c>
      <c r="M16" s="90">
        <f>SUM('pow podst'!V17:V17)</f>
        <v>0</v>
      </c>
      <c r="N16" s="19" t="b">
        <f t="shared" si="0"/>
        <v>1</v>
      </c>
      <c r="O16" s="40" t="b">
        <f t="shared" si="1"/>
        <v>1</v>
      </c>
      <c r="P16" s="20"/>
      <c r="Q16" s="20"/>
      <c r="R16" s="21"/>
      <c r="S16" s="21"/>
      <c r="T16" s="21"/>
      <c r="U16" s="21"/>
      <c r="V16" s="21"/>
    </row>
    <row r="17" spans="1:22" ht="40.15" customHeight="1" thickTop="1" thickBot="1" x14ac:dyDescent="0.3">
      <c r="A17" s="85" t="s">
        <v>3</v>
      </c>
      <c r="B17" s="86">
        <f>COUNTA('gm rez'!M2:M3)</f>
        <v>0</v>
      </c>
      <c r="C17" s="87">
        <f>SUM('gm rez'!L3:L5)</f>
        <v>0</v>
      </c>
      <c r="D17" s="88">
        <f>SUM('gm rez'!N3:N5)</f>
        <v>0</v>
      </c>
      <c r="E17" s="89">
        <f>SUM('gm rez'!M3:M5)</f>
        <v>0</v>
      </c>
      <c r="F17" s="87">
        <f>SUM('gm rez'!P3:P5)</f>
        <v>0</v>
      </c>
      <c r="G17" s="87">
        <f>SUM('gm rez'!Q3:Q5)</f>
        <v>0</v>
      </c>
      <c r="H17" s="87">
        <f>SUM('gm rez'!R3:R5)</f>
        <v>0</v>
      </c>
      <c r="I17" s="87">
        <f>SUM('gm rez'!S3:S5)</f>
        <v>0</v>
      </c>
      <c r="J17" s="87">
        <f>SUM('gm rez'!T3:T5)</f>
        <v>0</v>
      </c>
      <c r="K17" s="87">
        <f>SUM('gm rez'!U3:U5)</f>
        <v>0</v>
      </c>
      <c r="L17" s="87">
        <f>SUM('gm rez'!V3:V5)</f>
        <v>0</v>
      </c>
      <c r="M17" s="90">
        <f>SUM('gm rez'!W3:W5)</f>
        <v>0</v>
      </c>
      <c r="N17" s="19" t="b">
        <f t="shared" si="0"/>
        <v>1</v>
      </c>
      <c r="O17" s="40" t="b">
        <f t="shared" si="1"/>
        <v>1</v>
      </c>
      <c r="P17" s="26"/>
      <c r="Q17" s="26"/>
      <c r="R17" s="27"/>
      <c r="S17" s="27"/>
      <c r="T17" s="22"/>
      <c r="U17" s="11"/>
      <c r="V17" s="11"/>
    </row>
    <row r="18" spans="1:22" ht="40.15" customHeight="1" thickTop="1" thickBot="1" x14ac:dyDescent="0.3">
      <c r="A18" s="91" t="s">
        <v>21</v>
      </c>
      <c r="B18" s="92">
        <f t="shared" ref="B18:M18" si="3">B16+B17</f>
        <v>1</v>
      </c>
      <c r="C18" s="93">
        <f t="shared" si="3"/>
        <v>0</v>
      </c>
      <c r="D18" s="94">
        <f t="shared" si="3"/>
        <v>0</v>
      </c>
      <c r="E18" s="95">
        <f t="shared" si="3"/>
        <v>0</v>
      </c>
      <c r="F18" s="93">
        <f t="shared" si="3"/>
        <v>0</v>
      </c>
      <c r="G18" s="93">
        <f t="shared" si="3"/>
        <v>0</v>
      </c>
      <c r="H18" s="93">
        <f t="shared" si="3"/>
        <v>0</v>
      </c>
      <c r="I18" s="93">
        <f t="shared" si="3"/>
        <v>0</v>
      </c>
      <c r="J18" s="93">
        <f t="shared" si="3"/>
        <v>0</v>
      </c>
      <c r="K18" s="93">
        <f t="shared" si="3"/>
        <v>0</v>
      </c>
      <c r="L18" s="93">
        <f t="shared" si="3"/>
        <v>0</v>
      </c>
      <c r="M18" s="96">
        <f t="shared" si="3"/>
        <v>0</v>
      </c>
      <c r="N18" s="19" t="b">
        <f t="shared" si="0"/>
        <v>1</v>
      </c>
      <c r="O18" s="40" t="b">
        <f t="shared" si="1"/>
        <v>1</v>
      </c>
      <c r="P18" s="28"/>
      <c r="Q18" s="28"/>
      <c r="R18" s="2"/>
      <c r="S18" s="2"/>
    </row>
    <row r="19" spans="1:22" ht="40.15" customHeight="1" thickTop="1" x14ac:dyDescent="0.25">
      <c r="A19" s="97" t="s">
        <v>30</v>
      </c>
      <c r="B19" s="98">
        <f t="shared" ref="B19:G19" si="4">B15+B18</f>
        <v>39</v>
      </c>
      <c r="C19" s="99">
        <f t="shared" si="4"/>
        <v>8882233.129999999</v>
      </c>
      <c r="D19" s="100">
        <f t="shared" si="4"/>
        <v>2739120.2259999998</v>
      </c>
      <c r="E19" s="101">
        <f t="shared" si="4"/>
        <v>6143112.904000001</v>
      </c>
      <c r="F19" s="99">
        <f t="shared" si="4"/>
        <v>6143112.904000001</v>
      </c>
      <c r="G19" s="99">
        <f t="shared" si="4"/>
        <v>0</v>
      </c>
      <c r="H19" s="99">
        <f t="shared" ref="H19:M19" si="5">H15+H18</f>
        <v>0</v>
      </c>
      <c r="I19" s="99">
        <f>I15+I18</f>
        <v>0</v>
      </c>
      <c r="J19" s="99">
        <f t="shared" si="5"/>
        <v>0</v>
      </c>
      <c r="K19" s="99">
        <f t="shared" si="5"/>
        <v>0</v>
      </c>
      <c r="L19" s="99">
        <f t="shared" si="5"/>
        <v>0</v>
      </c>
      <c r="M19" s="102">
        <f t="shared" si="5"/>
        <v>0</v>
      </c>
      <c r="N19" s="19" t="b">
        <f t="shared" si="0"/>
        <v>1</v>
      </c>
      <c r="O19" s="40" t="b">
        <f t="shared" si="1"/>
        <v>1</v>
      </c>
      <c r="P19" s="28"/>
      <c r="Q19" s="28"/>
      <c r="R19" s="2"/>
      <c r="S19" s="2"/>
    </row>
    <row r="20" spans="1:2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8"/>
      <c r="S20" s="28"/>
      <c r="T20" s="2"/>
      <c r="U20" s="2"/>
    </row>
    <row r="21" spans="1:2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8"/>
      <c r="S21" s="28"/>
      <c r="T21" s="2"/>
      <c r="U21" s="2"/>
    </row>
    <row r="22" spans="1:2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8"/>
      <c r="S22" s="28"/>
      <c r="T22" s="2"/>
      <c r="U22" s="2"/>
    </row>
    <row r="23" spans="1:2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8"/>
      <c r="S23" s="28"/>
      <c r="T23" s="2"/>
      <c r="U23" s="2"/>
    </row>
    <row r="24" spans="1:22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2"/>
      <c r="S24" s="2"/>
      <c r="T24" s="2"/>
      <c r="U24" s="2"/>
    </row>
    <row r="25" spans="1:22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2"/>
      <c r="S25" s="2"/>
      <c r="T25" s="2"/>
      <c r="U25" s="2"/>
    </row>
    <row r="26" spans="1:22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2"/>
      <c r="S26" s="2"/>
      <c r="T26" s="2"/>
      <c r="U26" s="2"/>
    </row>
  </sheetData>
  <mergeCells count="7">
    <mergeCell ref="D3:L7"/>
    <mergeCell ref="D8:L8"/>
    <mergeCell ref="A11:A12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8" scale="83" orientation="landscape" r:id="rId1"/>
  <headerFooter>
    <oddHeader>&amp;LWojewództwo Dolnośląskie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showGridLines="0" view="pageBreakPreview" zoomScale="85" zoomScaleNormal="78" zoomScaleSheetLayoutView="85" workbookViewId="0">
      <selection activeCell="Q11" sqref="Q11"/>
    </sheetView>
  </sheetViews>
  <sheetFormatPr defaultColWidth="9.28515625" defaultRowHeight="15" x14ac:dyDescent="0.25"/>
  <cols>
    <col min="1" max="1" width="8" style="3" customWidth="1"/>
    <col min="2" max="2" width="11.28515625" style="3" customWidth="1"/>
    <col min="3" max="3" width="18.42578125" style="3" customWidth="1"/>
    <col min="4" max="4" width="10.7109375" style="3" customWidth="1"/>
    <col min="5" max="5" width="42.85546875" style="3" customWidth="1"/>
    <col min="6" max="6" width="10.140625" style="3" customWidth="1"/>
    <col min="7" max="9" width="17.85546875" style="3" customWidth="1"/>
    <col min="10" max="10" width="15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24" width="15.7109375" style="3" customWidth="1"/>
    <col min="25" max="25" width="15.7109375" style="41" customWidth="1"/>
    <col min="26" max="27" width="15.7109375" style="1" customWidth="1"/>
    <col min="28" max="28" width="15.7109375" style="41" customWidth="1"/>
    <col min="29" max="16384" width="9.28515625" style="3"/>
  </cols>
  <sheetData>
    <row r="1" spans="1:28" ht="20.100000000000001" customHeight="1" x14ac:dyDescent="0.25">
      <c r="A1" s="137" t="s">
        <v>4</v>
      </c>
      <c r="B1" s="137" t="s">
        <v>5</v>
      </c>
      <c r="C1" s="138" t="s">
        <v>6</v>
      </c>
      <c r="D1" s="138" t="s">
        <v>29</v>
      </c>
      <c r="E1" s="138" t="s">
        <v>7</v>
      </c>
      <c r="F1" s="137" t="s">
        <v>23</v>
      </c>
      <c r="G1" s="141" t="s">
        <v>42</v>
      </c>
      <c r="H1" s="142" t="s">
        <v>39</v>
      </c>
      <c r="I1" s="143"/>
      <c r="J1" s="137" t="s">
        <v>22</v>
      </c>
      <c r="K1" s="141" t="s">
        <v>8</v>
      </c>
      <c r="L1" s="137" t="s">
        <v>183</v>
      </c>
      <c r="M1" s="138" t="s">
        <v>184</v>
      </c>
      <c r="N1" s="137" t="s">
        <v>10</v>
      </c>
      <c r="O1" s="137" t="s">
        <v>11</v>
      </c>
      <c r="P1" s="137"/>
      <c r="Q1" s="137"/>
      <c r="R1" s="137"/>
      <c r="S1" s="137"/>
      <c r="T1" s="137"/>
      <c r="U1" s="137"/>
      <c r="V1" s="137"/>
      <c r="W1" s="1"/>
      <c r="X1" s="1"/>
      <c r="Y1" s="1"/>
    </row>
    <row r="2" spans="1:28" ht="20.100000000000001" customHeight="1" x14ac:dyDescent="0.25">
      <c r="A2" s="137"/>
      <c r="B2" s="137"/>
      <c r="C2" s="139"/>
      <c r="D2" s="139"/>
      <c r="E2" s="139"/>
      <c r="F2" s="137"/>
      <c r="G2" s="141"/>
      <c r="H2" s="105" t="s">
        <v>40</v>
      </c>
      <c r="I2" s="105" t="s">
        <v>41</v>
      </c>
      <c r="J2" s="137"/>
      <c r="K2" s="141"/>
      <c r="L2" s="137"/>
      <c r="M2" s="139"/>
      <c r="N2" s="137"/>
      <c r="O2" s="36">
        <v>2021</v>
      </c>
      <c r="P2" s="36">
        <v>2022</v>
      </c>
      <c r="Q2" s="36">
        <v>2023</v>
      </c>
      <c r="R2" s="36">
        <v>2024</v>
      </c>
      <c r="S2" s="36">
        <v>2025</v>
      </c>
      <c r="T2" s="36">
        <v>2026</v>
      </c>
      <c r="U2" s="36">
        <v>2027</v>
      </c>
      <c r="V2" s="36">
        <v>2028</v>
      </c>
      <c r="W2" s="1" t="s">
        <v>25</v>
      </c>
      <c r="X2" s="1" t="s">
        <v>26</v>
      </c>
      <c r="Y2" s="1" t="s">
        <v>27</v>
      </c>
      <c r="Z2" s="42" t="s">
        <v>28</v>
      </c>
      <c r="AA2" s="3"/>
      <c r="AB2" s="3"/>
    </row>
    <row r="3" spans="1:28" ht="24" x14ac:dyDescent="0.25">
      <c r="A3" s="115">
        <v>1</v>
      </c>
      <c r="B3" s="51" t="s">
        <v>122</v>
      </c>
      <c r="C3" s="52" t="s">
        <v>123</v>
      </c>
      <c r="D3" s="52" t="s">
        <v>124</v>
      </c>
      <c r="E3" s="51" t="s">
        <v>125</v>
      </c>
      <c r="F3" s="51" t="s">
        <v>112</v>
      </c>
      <c r="G3" s="53">
        <v>1</v>
      </c>
      <c r="H3" s="53">
        <v>0</v>
      </c>
      <c r="I3" s="53">
        <v>1</v>
      </c>
      <c r="J3" s="54" t="s">
        <v>173</v>
      </c>
      <c r="K3" s="47">
        <v>220372</v>
      </c>
      <c r="L3" s="47">
        <f>N3*K3</f>
        <v>176297.60000000001</v>
      </c>
      <c r="M3" s="55">
        <f>K3-L3</f>
        <v>44074.399999999994</v>
      </c>
      <c r="N3" s="56">
        <v>0.8</v>
      </c>
      <c r="O3" s="55">
        <f>L3</f>
        <v>176297.60000000001</v>
      </c>
      <c r="P3" s="49"/>
      <c r="Q3" s="49"/>
      <c r="R3" s="49"/>
      <c r="S3" s="49"/>
      <c r="T3" s="49"/>
      <c r="U3" s="49"/>
      <c r="V3" s="49"/>
      <c r="W3" s="1" t="b">
        <f t="shared" ref="W3:W19" si="0">L3=SUM(O3:V3)</f>
        <v>1</v>
      </c>
      <c r="X3" s="43">
        <f t="shared" ref="X3:X19" si="1">ROUND(L3/K3,4)</f>
        <v>0.8</v>
      </c>
      <c r="Y3" s="44" t="b">
        <f t="shared" ref="Y3:Y18" si="2">X3=N3</f>
        <v>1</v>
      </c>
      <c r="Z3" s="44" t="b">
        <f t="shared" ref="Z3:Z19" si="3">K3=L3+M3</f>
        <v>1</v>
      </c>
      <c r="AA3" s="3"/>
      <c r="AB3" s="3"/>
    </row>
    <row r="4" spans="1:28" ht="36" x14ac:dyDescent="0.25">
      <c r="A4" s="115">
        <v>2</v>
      </c>
      <c r="B4" s="51" t="s">
        <v>126</v>
      </c>
      <c r="C4" s="52" t="s">
        <v>127</v>
      </c>
      <c r="D4" s="52" t="s">
        <v>128</v>
      </c>
      <c r="E4" s="51" t="s">
        <v>129</v>
      </c>
      <c r="F4" s="51" t="s">
        <v>112</v>
      </c>
      <c r="G4" s="53">
        <v>1</v>
      </c>
      <c r="H4" s="53">
        <v>0</v>
      </c>
      <c r="I4" s="53">
        <v>1</v>
      </c>
      <c r="J4" s="54" t="s">
        <v>118</v>
      </c>
      <c r="K4" s="47">
        <v>75000</v>
      </c>
      <c r="L4" s="47">
        <f t="shared" ref="L4:L18" si="4">N4*K4</f>
        <v>60000</v>
      </c>
      <c r="M4" s="55">
        <f t="shared" ref="M4:M18" si="5">K4-L4</f>
        <v>15000</v>
      </c>
      <c r="N4" s="56">
        <v>0.8</v>
      </c>
      <c r="O4" s="55">
        <f t="shared" ref="O4:O18" si="6">L4</f>
        <v>60000</v>
      </c>
      <c r="P4" s="49"/>
      <c r="Q4" s="49"/>
      <c r="R4" s="49"/>
      <c r="S4" s="49"/>
      <c r="T4" s="49"/>
      <c r="U4" s="49"/>
      <c r="V4" s="49"/>
      <c r="W4" s="1" t="b">
        <f t="shared" si="0"/>
        <v>1</v>
      </c>
      <c r="X4" s="43">
        <f t="shared" si="1"/>
        <v>0.8</v>
      </c>
      <c r="Y4" s="44" t="b">
        <f t="shared" si="2"/>
        <v>1</v>
      </c>
      <c r="Z4" s="44" t="b">
        <f t="shared" si="3"/>
        <v>1</v>
      </c>
      <c r="AA4" s="3"/>
      <c r="AB4" s="3"/>
    </row>
    <row r="5" spans="1:28" ht="30" customHeight="1" x14ac:dyDescent="0.25">
      <c r="A5" s="115">
        <v>3</v>
      </c>
      <c r="B5" s="51" t="s">
        <v>130</v>
      </c>
      <c r="C5" s="52" t="s">
        <v>131</v>
      </c>
      <c r="D5" s="52" t="s">
        <v>132</v>
      </c>
      <c r="E5" s="51" t="s">
        <v>178</v>
      </c>
      <c r="F5" s="51" t="s">
        <v>112</v>
      </c>
      <c r="G5" s="53">
        <v>1</v>
      </c>
      <c r="H5" s="53">
        <v>0</v>
      </c>
      <c r="I5" s="53">
        <v>1</v>
      </c>
      <c r="J5" s="54" t="s">
        <v>177</v>
      </c>
      <c r="K5" s="47">
        <v>119984</v>
      </c>
      <c r="L5" s="47">
        <f t="shared" si="4"/>
        <v>95987.200000000012</v>
      </c>
      <c r="M5" s="55">
        <f t="shared" si="5"/>
        <v>23996.799999999988</v>
      </c>
      <c r="N5" s="56">
        <v>0.8</v>
      </c>
      <c r="O5" s="55">
        <f t="shared" si="6"/>
        <v>95987.200000000012</v>
      </c>
      <c r="P5" s="49"/>
      <c r="Q5" s="49"/>
      <c r="R5" s="49"/>
      <c r="S5" s="49"/>
      <c r="T5" s="49"/>
      <c r="U5" s="49"/>
      <c r="V5" s="49"/>
      <c r="W5" s="1" t="b">
        <f t="shared" si="0"/>
        <v>1</v>
      </c>
      <c r="X5" s="43">
        <f t="shared" si="1"/>
        <v>0.8</v>
      </c>
      <c r="Y5" s="44" t="b">
        <f t="shared" si="2"/>
        <v>1</v>
      </c>
      <c r="Z5" s="44" t="b">
        <f t="shared" si="3"/>
        <v>1</v>
      </c>
      <c r="AA5" s="3"/>
      <c r="AB5" s="3"/>
    </row>
    <row r="6" spans="1:28" ht="48" x14ac:dyDescent="0.25">
      <c r="A6" s="115">
        <v>4</v>
      </c>
      <c r="B6" s="51" t="s">
        <v>133</v>
      </c>
      <c r="C6" s="52" t="s">
        <v>134</v>
      </c>
      <c r="D6" s="52" t="s">
        <v>135</v>
      </c>
      <c r="E6" s="51" t="s">
        <v>179</v>
      </c>
      <c r="F6" s="51" t="s">
        <v>112</v>
      </c>
      <c r="G6" s="53">
        <v>1</v>
      </c>
      <c r="H6" s="53">
        <v>0</v>
      </c>
      <c r="I6" s="53">
        <v>1</v>
      </c>
      <c r="J6" s="54" t="s">
        <v>174</v>
      </c>
      <c r="K6" s="47">
        <v>250000</v>
      </c>
      <c r="L6" s="47">
        <f t="shared" si="4"/>
        <v>200000</v>
      </c>
      <c r="M6" s="55">
        <f t="shared" si="5"/>
        <v>50000</v>
      </c>
      <c r="N6" s="56">
        <v>0.8</v>
      </c>
      <c r="O6" s="55">
        <f t="shared" si="6"/>
        <v>200000</v>
      </c>
      <c r="P6" s="49"/>
      <c r="Q6" s="49"/>
      <c r="R6" s="49"/>
      <c r="S6" s="49"/>
      <c r="T6" s="49"/>
      <c r="U6" s="49"/>
      <c r="V6" s="49"/>
      <c r="W6" s="1" t="b">
        <f t="shared" si="0"/>
        <v>1</v>
      </c>
      <c r="X6" s="43">
        <f t="shared" si="1"/>
        <v>0.8</v>
      </c>
      <c r="Y6" s="44" t="b">
        <f t="shared" si="2"/>
        <v>1</v>
      </c>
      <c r="Z6" s="44" t="b">
        <f t="shared" si="3"/>
        <v>1</v>
      </c>
      <c r="AA6" s="3"/>
      <c r="AB6" s="3"/>
    </row>
    <row r="7" spans="1:28" ht="36" x14ac:dyDescent="0.25">
      <c r="A7" s="115">
        <v>5</v>
      </c>
      <c r="B7" s="51" t="s">
        <v>136</v>
      </c>
      <c r="C7" s="67" t="s">
        <v>137</v>
      </c>
      <c r="D7" s="67" t="s">
        <v>138</v>
      </c>
      <c r="E7" s="68" t="s">
        <v>139</v>
      </c>
      <c r="F7" s="51" t="s">
        <v>112</v>
      </c>
      <c r="G7" s="53">
        <v>1</v>
      </c>
      <c r="H7" s="53">
        <v>0</v>
      </c>
      <c r="I7" s="53">
        <v>1</v>
      </c>
      <c r="J7" s="54" t="s">
        <v>173</v>
      </c>
      <c r="K7" s="69">
        <v>280000</v>
      </c>
      <c r="L7" s="47">
        <v>200000</v>
      </c>
      <c r="M7" s="55">
        <f t="shared" si="5"/>
        <v>80000</v>
      </c>
      <c r="N7" s="112">
        <v>0.8</v>
      </c>
      <c r="O7" s="55">
        <f t="shared" si="6"/>
        <v>200000</v>
      </c>
      <c r="P7" s="49"/>
      <c r="Q7" s="49"/>
      <c r="R7" s="49"/>
      <c r="S7" s="49"/>
      <c r="T7" s="49"/>
      <c r="U7" s="49"/>
      <c r="V7" s="49"/>
      <c r="W7" s="1" t="b">
        <f t="shared" si="0"/>
        <v>1</v>
      </c>
      <c r="X7" s="43">
        <f t="shared" si="1"/>
        <v>0.71430000000000005</v>
      </c>
      <c r="Y7" s="44" t="b">
        <f t="shared" si="2"/>
        <v>0</v>
      </c>
      <c r="Z7" s="44" t="b">
        <f t="shared" si="3"/>
        <v>1</v>
      </c>
      <c r="AA7" s="3"/>
      <c r="AB7" s="3"/>
    </row>
    <row r="8" spans="1:28" ht="48" x14ac:dyDescent="0.25">
      <c r="A8" s="115">
        <v>6</v>
      </c>
      <c r="B8" s="51" t="s">
        <v>140</v>
      </c>
      <c r="C8" s="52" t="s">
        <v>141</v>
      </c>
      <c r="D8" s="52" t="s">
        <v>142</v>
      </c>
      <c r="E8" s="51" t="s">
        <v>143</v>
      </c>
      <c r="F8" s="51" t="s">
        <v>114</v>
      </c>
      <c r="G8" s="53">
        <v>1</v>
      </c>
      <c r="H8" s="53">
        <v>1</v>
      </c>
      <c r="I8" s="53">
        <v>0</v>
      </c>
      <c r="J8" s="54" t="s">
        <v>116</v>
      </c>
      <c r="K8" s="48">
        <v>420000</v>
      </c>
      <c r="L8" s="47">
        <v>200000</v>
      </c>
      <c r="M8" s="55">
        <f t="shared" si="5"/>
        <v>220000</v>
      </c>
      <c r="N8" s="112">
        <v>0.8</v>
      </c>
      <c r="O8" s="55">
        <f t="shared" si="6"/>
        <v>200000</v>
      </c>
      <c r="P8" s="49"/>
      <c r="Q8" s="49"/>
      <c r="R8" s="49"/>
      <c r="S8" s="49"/>
      <c r="T8" s="49"/>
      <c r="U8" s="49"/>
      <c r="V8" s="49"/>
      <c r="W8" s="1" t="b">
        <f t="shared" si="0"/>
        <v>1</v>
      </c>
      <c r="X8" s="43">
        <f t="shared" si="1"/>
        <v>0.47620000000000001</v>
      </c>
      <c r="Y8" s="44" t="b">
        <f t="shared" si="2"/>
        <v>0</v>
      </c>
      <c r="Z8" s="44" t="b">
        <f t="shared" si="3"/>
        <v>1</v>
      </c>
      <c r="AA8" s="3"/>
      <c r="AB8" s="3"/>
    </row>
    <row r="9" spans="1:28" ht="36" x14ac:dyDescent="0.25">
      <c r="A9" s="115">
        <v>7</v>
      </c>
      <c r="B9" s="51" t="s">
        <v>144</v>
      </c>
      <c r="C9" s="52" t="s">
        <v>131</v>
      </c>
      <c r="D9" s="52" t="s">
        <v>132</v>
      </c>
      <c r="E9" s="51" t="s">
        <v>180</v>
      </c>
      <c r="F9" s="51" t="s">
        <v>112</v>
      </c>
      <c r="G9" s="53">
        <v>1</v>
      </c>
      <c r="H9" s="53">
        <v>0</v>
      </c>
      <c r="I9" s="53">
        <v>1</v>
      </c>
      <c r="J9" s="54" t="s">
        <v>177</v>
      </c>
      <c r="K9" s="48">
        <v>313342</v>
      </c>
      <c r="L9" s="47">
        <v>200000</v>
      </c>
      <c r="M9" s="55">
        <f t="shared" si="5"/>
        <v>113342</v>
      </c>
      <c r="N9" s="112">
        <v>0.8</v>
      </c>
      <c r="O9" s="55">
        <f t="shared" si="6"/>
        <v>200000</v>
      </c>
      <c r="P9" s="49"/>
      <c r="Q9" s="49"/>
      <c r="R9" s="49"/>
      <c r="S9" s="49"/>
      <c r="T9" s="49"/>
      <c r="U9" s="49"/>
      <c r="V9" s="49"/>
      <c r="W9" s="1" t="b">
        <f t="shared" si="0"/>
        <v>1</v>
      </c>
      <c r="X9" s="43">
        <f t="shared" si="1"/>
        <v>0.63829999999999998</v>
      </c>
      <c r="Y9" s="44" t="b">
        <f t="shared" si="2"/>
        <v>0</v>
      </c>
      <c r="Z9" s="44" t="b">
        <f t="shared" si="3"/>
        <v>1</v>
      </c>
      <c r="AA9" s="3"/>
      <c r="AB9" s="3"/>
    </row>
    <row r="10" spans="1:28" ht="36" x14ac:dyDescent="0.25">
      <c r="A10" s="115">
        <v>8</v>
      </c>
      <c r="B10" s="51" t="s">
        <v>145</v>
      </c>
      <c r="C10" s="52" t="s">
        <v>146</v>
      </c>
      <c r="D10" s="52" t="s">
        <v>147</v>
      </c>
      <c r="E10" s="51" t="s">
        <v>148</v>
      </c>
      <c r="F10" s="51" t="s">
        <v>114</v>
      </c>
      <c r="G10" s="53">
        <v>1</v>
      </c>
      <c r="H10" s="53">
        <v>1</v>
      </c>
      <c r="I10" s="53">
        <v>0</v>
      </c>
      <c r="J10" s="54" t="s">
        <v>175</v>
      </c>
      <c r="K10" s="47">
        <v>350000</v>
      </c>
      <c r="L10" s="47">
        <v>200000</v>
      </c>
      <c r="M10" s="55">
        <f t="shared" si="5"/>
        <v>150000</v>
      </c>
      <c r="N10" s="112">
        <v>0.8</v>
      </c>
      <c r="O10" s="55">
        <f t="shared" si="6"/>
        <v>200000</v>
      </c>
      <c r="P10" s="49"/>
      <c r="Q10" s="49"/>
      <c r="R10" s="49"/>
      <c r="S10" s="49"/>
      <c r="T10" s="49"/>
      <c r="U10" s="49"/>
      <c r="V10" s="49"/>
      <c r="W10" s="1" t="b">
        <f t="shared" si="0"/>
        <v>1</v>
      </c>
      <c r="X10" s="43">
        <f t="shared" si="1"/>
        <v>0.57140000000000002</v>
      </c>
      <c r="Y10" s="44" t="b">
        <f t="shared" si="2"/>
        <v>0</v>
      </c>
      <c r="Z10" s="44" t="b">
        <f t="shared" si="3"/>
        <v>1</v>
      </c>
      <c r="AA10" s="3"/>
      <c r="AB10" s="3"/>
    </row>
    <row r="11" spans="1:28" ht="36" x14ac:dyDescent="0.25">
      <c r="A11" s="115">
        <v>9</v>
      </c>
      <c r="B11" s="51" t="s">
        <v>149</v>
      </c>
      <c r="C11" s="67" t="s">
        <v>137</v>
      </c>
      <c r="D11" s="67" t="s">
        <v>138</v>
      </c>
      <c r="E11" s="68" t="s">
        <v>150</v>
      </c>
      <c r="F11" s="51" t="s">
        <v>114</v>
      </c>
      <c r="G11" s="53">
        <v>1</v>
      </c>
      <c r="H11" s="53">
        <v>1</v>
      </c>
      <c r="I11" s="53">
        <v>0</v>
      </c>
      <c r="J11" s="54" t="s">
        <v>173</v>
      </c>
      <c r="K11" s="69">
        <v>150000</v>
      </c>
      <c r="L11" s="47">
        <f t="shared" si="4"/>
        <v>120000</v>
      </c>
      <c r="M11" s="55">
        <f t="shared" si="5"/>
        <v>30000</v>
      </c>
      <c r="N11" s="56">
        <v>0.8</v>
      </c>
      <c r="O11" s="55">
        <f t="shared" si="6"/>
        <v>120000</v>
      </c>
      <c r="P11" s="49"/>
      <c r="Q11" s="49"/>
      <c r="R11" s="49"/>
      <c r="S11" s="49"/>
      <c r="T11" s="49"/>
      <c r="U11" s="49"/>
      <c r="V11" s="49"/>
      <c r="W11" s="1" t="b">
        <f t="shared" si="0"/>
        <v>1</v>
      </c>
      <c r="X11" s="43">
        <f t="shared" si="1"/>
        <v>0.8</v>
      </c>
      <c r="Y11" s="44" t="b">
        <f t="shared" si="2"/>
        <v>1</v>
      </c>
      <c r="Z11" s="44" t="b">
        <f t="shared" si="3"/>
        <v>1</v>
      </c>
      <c r="AA11" s="3"/>
      <c r="AB11" s="3"/>
    </row>
    <row r="12" spans="1:28" ht="36" x14ac:dyDescent="0.25">
      <c r="A12" s="115">
        <v>10</v>
      </c>
      <c r="B12" s="51" t="s">
        <v>151</v>
      </c>
      <c r="C12" s="67" t="s">
        <v>152</v>
      </c>
      <c r="D12" s="67" t="s">
        <v>153</v>
      </c>
      <c r="E12" s="68" t="s">
        <v>154</v>
      </c>
      <c r="F12" s="51" t="s">
        <v>114</v>
      </c>
      <c r="G12" s="53">
        <v>1</v>
      </c>
      <c r="H12" s="53">
        <v>1</v>
      </c>
      <c r="I12" s="53">
        <v>0</v>
      </c>
      <c r="J12" s="54" t="s">
        <v>176</v>
      </c>
      <c r="K12" s="70">
        <v>320000</v>
      </c>
      <c r="L12" s="47">
        <v>200000</v>
      </c>
      <c r="M12" s="55">
        <f t="shared" si="5"/>
        <v>120000</v>
      </c>
      <c r="N12" s="112">
        <v>0.8</v>
      </c>
      <c r="O12" s="55">
        <f t="shared" si="6"/>
        <v>200000</v>
      </c>
      <c r="P12" s="49"/>
      <c r="Q12" s="49"/>
      <c r="R12" s="49"/>
      <c r="S12" s="49"/>
      <c r="T12" s="49"/>
      <c r="U12" s="49"/>
      <c r="V12" s="49"/>
      <c r="W12" s="1" t="b">
        <f t="shared" si="0"/>
        <v>1</v>
      </c>
      <c r="X12" s="43">
        <f t="shared" si="1"/>
        <v>0.625</v>
      </c>
      <c r="Y12" s="44" t="b">
        <f t="shared" si="2"/>
        <v>0</v>
      </c>
      <c r="Z12" s="44" t="b">
        <f t="shared" si="3"/>
        <v>1</v>
      </c>
      <c r="AA12" s="3"/>
      <c r="AB12" s="3"/>
    </row>
    <row r="13" spans="1:28" ht="36" x14ac:dyDescent="0.25">
      <c r="A13" s="115">
        <v>11</v>
      </c>
      <c r="B13" s="51" t="s">
        <v>155</v>
      </c>
      <c r="C13" s="52" t="s">
        <v>156</v>
      </c>
      <c r="D13" s="52" t="s">
        <v>157</v>
      </c>
      <c r="E13" s="51" t="s">
        <v>158</v>
      </c>
      <c r="F13" s="51" t="s">
        <v>112</v>
      </c>
      <c r="G13" s="53">
        <v>1</v>
      </c>
      <c r="H13" s="53">
        <v>0</v>
      </c>
      <c r="I13" s="53">
        <v>1</v>
      </c>
      <c r="J13" s="54" t="s">
        <v>177</v>
      </c>
      <c r="K13" s="48">
        <v>160000</v>
      </c>
      <c r="L13" s="47">
        <f t="shared" si="4"/>
        <v>128000</v>
      </c>
      <c r="M13" s="55">
        <f t="shared" si="5"/>
        <v>32000</v>
      </c>
      <c r="N13" s="56">
        <v>0.8</v>
      </c>
      <c r="O13" s="55">
        <f t="shared" si="6"/>
        <v>128000</v>
      </c>
      <c r="P13" s="49"/>
      <c r="Q13" s="49"/>
      <c r="R13" s="49"/>
      <c r="S13" s="49"/>
      <c r="T13" s="49"/>
      <c r="U13" s="49"/>
      <c r="V13" s="49"/>
      <c r="W13" s="1" t="b">
        <f t="shared" si="0"/>
        <v>1</v>
      </c>
      <c r="X13" s="43">
        <f t="shared" si="1"/>
        <v>0.8</v>
      </c>
      <c r="Y13" s="44" t="b">
        <f t="shared" si="2"/>
        <v>1</v>
      </c>
      <c r="Z13" s="44" t="b">
        <f t="shared" si="3"/>
        <v>1</v>
      </c>
      <c r="AA13" s="3"/>
      <c r="AB13" s="3"/>
    </row>
    <row r="14" spans="1:28" ht="36" x14ac:dyDescent="0.25">
      <c r="A14" s="115">
        <v>12</v>
      </c>
      <c r="B14" s="51" t="s">
        <v>159</v>
      </c>
      <c r="C14" s="67" t="s">
        <v>156</v>
      </c>
      <c r="D14" s="67" t="s">
        <v>157</v>
      </c>
      <c r="E14" s="68" t="s">
        <v>160</v>
      </c>
      <c r="F14" s="51" t="s">
        <v>112</v>
      </c>
      <c r="G14" s="53">
        <v>1</v>
      </c>
      <c r="H14" s="53">
        <v>0</v>
      </c>
      <c r="I14" s="53">
        <v>1</v>
      </c>
      <c r="J14" s="54" t="s">
        <v>177</v>
      </c>
      <c r="K14" s="70">
        <v>160000</v>
      </c>
      <c r="L14" s="47">
        <f t="shared" si="4"/>
        <v>128000</v>
      </c>
      <c r="M14" s="55">
        <f t="shared" si="5"/>
        <v>32000</v>
      </c>
      <c r="N14" s="56">
        <v>0.8</v>
      </c>
      <c r="O14" s="55">
        <f t="shared" si="6"/>
        <v>128000</v>
      </c>
      <c r="P14" s="49"/>
      <c r="Q14" s="49"/>
      <c r="R14" s="49"/>
      <c r="S14" s="49"/>
      <c r="T14" s="49"/>
      <c r="U14" s="49"/>
      <c r="V14" s="49"/>
      <c r="W14" s="1" t="b">
        <f t="shared" si="0"/>
        <v>1</v>
      </c>
      <c r="X14" s="43">
        <f t="shared" si="1"/>
        <v>0.8</v>
      </c>
      <c r="Y14" s="44" t="b">
        <f t="shared" si="2"/>
        <v>1</v>
      </c>
      <c r="Z14" s="44" t="b">
        <f t="shared" si="3"/>
        <v>1</v>
      </c>
      <c r="AA14" s="3"/>
      <c r="AB14" s="3"/>
    </row>
    <row r="15" spans="1:28" ht="30" customHeight="1" x14ac:dyDescent="0.25">
      <c r="A15" s="115">
        <v>13</v>
      </c>
      <c r="B15" s="51" t="s">
        <v>161</v>
      </c>
      <c r="C15" s="52" t="s">
        <v>123</v>
      </c>
      <c r="D15" s="52" t="s">
        <v>124</v>
      </c>
      <c r="E15" s="51" t="s">
        <v>162</v>
      </c>
      <c r="F15" s="51" t="s">
        <v>112</v>
      </c>
      <c r="G15" s="53">
        <v>1</v>
      </c>
      <c r="H15" s="53">
        <v>0</v>
      </c>
      <c r="I15" s="53">
        <v>1</v>
      </c>
      <c r="J15" s="54" t="s">
        <v>173</v>
      </c>
      <c r="K15" s="48">
        <v>192345</v>
      </c>
      <c r="L15" s="47">
        <f t="shared" si="4"/>
        <v>153876</v>
      </c>
      <c r="M15" s="55">
        <f t="shared" si="5"/>
        <v>38469</v>
      </c>
      <c r="N15" s="56">
        <v>0.8</v>
      </c>
      <c r="O15" s="55">
        <f t="shared" si="6"/>
        <v>153876</v>
      </c>
      <c r="P15" s="49"/>
      <c r="Q15" s="49"/>
      <c r="R15" s="49"/>
      <c r="S15" s="49"/>
      <c r="T15" s="49"/>
      <c r="U15" s="49"/>
      <c r="V15" s="49"/>
      <c r="W15" s="1" t="b">
        <f t="shared" si="0"/>
        <v>1</v>
      </c>
      <c r="X15" s="43">
        <f t="shared" si="1"/>
        <v>0.8</v>
      </c>
      <c r="Y15" s="44" t="b">
        <f t="shared" si="2"/>
        <v>1</v>
      </c>
      <c r="Z15" s="44" t="b">
        <f t="shared" si="3"/>
        <v>1</v>
      </c>
      <c r="AA15" s="3"/>
      <c r="AB15" s="3"/>
    </row>
    <row r="16" spans="1:28" ht="36" x14ac:dyDescent="0.25">
      <c r="A16" s="115">
        <v>14</v>
      </c>
      <c r="B16" s="51" t="s">
        <v>163</v>
      </c>
      <c r="C16" s="71" t="s">
        <v>164</v>
      </c>
      <c r="D16" s="71" t="s">
        <v>165</v>
      </c>
      <c r="E16" s="72" t="s">
        <v>166</v>
      </c>
      <c r="F16" s="51" t="s">
        <v>114</v>
      </c>
      <c r="G16" s="53">
        <v>3</v>
      </c>
      <c r="H16" s="53">
        <v>3</v>
      </c>
      <c r="I16" s="53">
        <v>0</v>
      </c>
      <c r="J16" s="54" t="s">
        <v>119</v>
      </c>
      <c r="K16" s="73">
        <v>589966</v>
      </c>
      <c r="L16" s="47">
        <f t="shared" si="4"/>
        <v>471972.80000000005</v>
      </c>
      <c r="M16" s="55">
        <f t="shared" si="5"/>
        <v>117993.19999999995</v>
      </c>
      <c r="N16" s="56">
        <v>0.8</v>
      </c>
      <c r="O16" s="55">
        <f t="shared" si="6"/>
        <v>471972.80000000005</v>
      </c>
      <c r="P16" s="49"/>
      <c r="Q16" s="49"/>
      <c r="R16" s="49"/>
      <c r="S16" s="49"/>
      <c r="T16" s="49"/>
      <c r="U16" s="49"/>
      <c r="V16" s="49"/>
      <c r="W16" s="1" t="b">
        <f t="shared" si="0"/>
        <v>1</v>
      </c>
      <c r="X16" s="43">
        <f t="shared" si="1"/>
        <v>0.8</v>
      </c>
      <c r="Y16" s="44" t="b">
        <f t="shared" si="2"/>
        <v>1</v>
      </c>
      <c r="Z16" s="44" t="b">
        <f t="shared" si="3"/>
        <v>1</v>
      </c>
      <c r="AA16" s="3"/>
      <c r="AB16" s="3"/>
    </row>
    <row r="17" spans="1:28" s="45" customFormat="1" ht="30" customHeight="1" x14ac:dyDescent="0.25">
      <c r="A17" s="115">
        <v>15</v>
      </c>
      <c r="B17" s="115" t="s">
        <v>171</v>
      </c>
      <c r="C17" s="116" t="s">
        <v>168</v>
      </c>
      <c r="D17" s="62" t="s">
        <v>169</v>
      </c>
      <c r="E17" s="115" t="s">
        <v>172</v>
      </c>
      <c r="F17" s="61" t="s">
        <v>112</v>
      </c>
      <c r="G17" s="63">
        <v>1</v>
      </c>
      <c r="H17" s="63">
        <v>0</v>
      </c>
      <c r="I17" s="63">
        <v>1</v>
      </c>
      <c r="J17" s="64" t="s">
        <v>176</v>
      </c>
      <c r="K17" s="58">
        <v>102000</v>
      </c>
      <c r="L17" s="59">
        <f>K17*N17</f>
        <v>81600</v>
      </c>
      <c r="M17" s="55">
        <f t="shared" si="5"/>
        <v>20400</v>
      </c>
      <c r="N17" s="65">
        <v>0.8</v>
      </c>
      <c r="O17" s="60">
        <f>L17</f>
        <v>81600</v>
      </c>
      <c r="P17" s="66"/>
      <c r="Q17" s="66"/>
      <c r="R17" s="66"/>
      <c r="S17" s="66"/>
      <c r="T17" s="66"/>
      <c r="U17" s="66"/>
      <c r="V17" s="66"/>
      <c r="W17" s="1" t="b">
        <f>L17=SUM(O17:V17)</f>
        <v>1</v>
      </c>
      <c r="X17" s="43">
        <f>ROUND(L17/K17,4)</f>
        <v>0.8</v>
      </c>
      <c r="Y17" s="44" t="b">
        <f>X17=N17</f>
        <v>1</v>
      </c>
      <c r="Z17" s="44" t="b">
        <f>K17=L17+M17</f>
        <v>1</v>
      </c>
      <c r="AA17" s="46"/>
    </row>
    <row r="18" spans="1:28" ht="30" customHeight="1" x14ac:dyDescent="0.25">
      <c r="A18" s="115">
        <v>16</v>
      </c>
      <c r="B18" s="51" t="s">
        <v>167</v>
      </c>
      <c r="C18" s="52" t="s">
        <v>168</v>
      </c>
      <c r="D18" s="52" t="s">
        <v>169</v>
      </c>
      <c r="E18" s="51" t="s">
        <v>170</v>
      </c>
      <c r="F18" s="51" t="s">
        <v>112</v>
      </c>
      <c r="G18" s="53">
        <v>1</v>
      </c>
      <c r="H18" s="53">
        <v>0</v>
      </c>
      <c r="I18" s="53">
        <v>1</v>
      </c>
      <c r="J18" s="54" t="s">
        <v>176</v>
      </c>
      <c r="K18" s="48">
        <v>125500</v>
      </c>
      <c r="L18" s="47">
        <f t="shared" si="4"/>
        <v>100400</v>
      </c>
      <c r="M18" s="55">
        <f t="shared" si="5"/>
        <v>25100</v>
      </c>
      <c r="N18" s="56">
        <v>0.8</v>
      </c>
      <c r="O18" s="55">
        <f t="shared" si="6"/>
        <v>100400</v>
      </c>
      <c r="P18" s="49"/>
      <c r="Q18" s="49"/>
      <c r="R18" s="49"/>
      <c r="S18" s="49"/>
      <c r="T18" s="49"/>
      <c r="U18" s="49"/>
      <c r="V18" s="49"/>
      <c r="W18" s="1" t="b">
        <f t="shared" si="0"/>
        <v>1</v>
      </c>
      <c r="X18" s="43">
        <f t="shared" si="1"/>
        <v>0.8</v>
      </c>
      <c r="Y18" s="44" t="b">
        <f t="shared" si="2"/>
        <v>1</v>
      </c>
      <c r="Z18" s="44" t="b">
        <f t="shared" si="3"/>
        <v>1</v>
      </c>
      <c r="AA18" s="3"/>
      <c r="AB18" s="3"/>
    </row>
    <row r="19" spans="1:28" ht="20.100000000000001" customHeight="1" x14ac:dyDescent="0.25">
      <c r="A19" s="140" t="s">
        <v>33</v>
      </c>
      <c r="B19" s="140"/>
      <c r="C19" s="140"/>
      <c r="D19" s="140"/>
      <c r="E19" s="140"/>
      <c r="F19" s="140"/>
      <c r="G19" s="110">
        <f>SUM(G3:G18)</f>
        <v>18</v>
      </c>
      <c r="H19" s="110">
        <f>SUM(H3:H18)</f>
        <v>7</v>
      </c>
      <c r="I19" s="110">
        <f>SUM(I3:I18)</f>
        <v>11</v>
      </c>
      <c r="J19" s="74" t="s">
        <v>13</v>
      </c>
      <c r="K19" s="75">
        <f>SUM(K3:K18)</f>
        <v>3828509</v>
      </c>
      <c r="L19" s="75">
        <f>SUM(L3:L18)</f>
        <v>2716133.6</v>
      </c>
      <c r="M19" s="75">
        <f>SUM(M3:M18)</f>
        <v>1112375.3999999999</v>
      </c>
      <c r="N19" s="77" t="s">
        <v>13</v>
      </c>
      <c r="O19" s="78">
        <f t="shared" ref="O19:V19" si="7">SUM(O3:O18)</f>
        <v>2716133.6</v>
      </c>
      <c r="P19" s="78">
        <f t="shared" si="7"/>
        <v>0</v>
      </c>
      <c r="Q19" s="78">
        <f t="shared" si="7"/>
        <v>0</v>
      </c>
      <c r="R19" s="78">
        <f t="shared" si="7"/>
        <v>0</v>
      </c>
      <c r="S19" s="78">
        <f t="shared" si="7"/>
        <v>0</v>
      </c>
      <c r="T19" s="78">
        <f t="shared" si="7"/>
        <v>0</v>
      </c>
      <c r="U19" s="78">
        <f t="shared" si="7"/>
        <v>0</v>
      </c>
      <c r="V19" s="78">
        <f t="shared" si="7"/>
        <v>0</v>
      </c>
      <c r="W19" s="1" t="b">
        <f t="shared" si="0"/>
        <v>1</v>
      </c>
      <c r="X19" s="43">
        <f t="shared" si="1"/>
        <v>0.70940000000000003</v>
      </c>
      <c r="Y19" s="44" t="s">
        <v>13</v>
      </c>
      <c r="Z19" s="44" t="b">
        <f t="shared" si="3"/>
        <v>1</v>
      </c>
      <c r="AA19" s="3"/>
      <c r="AB19" s="3"/>
    </row>
    <row r="20" spans="1:28" x14ac:dyDescent="0.25">
      <c r="A20" s="33"/>
      <c r="B20" s="33"/>
      <c r="C20" s="33"/>
      <c r="D20" s="33"/>
      <c r="E20" s="33"/>
      <c r="F20" s="33"/>
    </row>
    <row r="21" spans="1:28" x14ac:dyDescent="0.25">
      <c r="A21" s="32" t="s">
        <v>35</v>
      </c>
      <c r="B21" s="32"/>
      <c r="C21" s="32"/>
      <c r="D21" s="32"/>
      <c r="E21" s="32"/>
      <c r="F21" s="32"/>
      <c r="G21" s="13"/>
      <c r="H21" s="13"/>
      <c r="I21" s="13"/>
      <c r="J21" s="13"/>
      <c r="K21" s="6"/>
      <c r="L21" s="13"/>
      <c r="M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"/>
      <c r="AB21" s="44"/>
    </row>
    <row r="22" spans="1:28" x14ac:dyDescent="0.25">
      <c r="A22" s="34" t="s">
        <v>34</v>
      </c>
      <c r="B22" s="34"/>
      <c r="C22" s="34"/>
      <c r="D22" s="34"/>
      <c r="E22" s="34"/>
      <c r="F22" s="34"/>
      <c r="K22" s="28"/>
    </row>
  </sheetData>
  <mergeCells count="15">
    <mergeCell ref="O1:V1"/>
    <mergeCell ref="C1:C2"/>
    <mergeCell ref="D1:D2"/>
    <mergeCell ref="A19:F19"/>
    <mergeCell ref="A1:A2"/>
    <mergeCell ref="B1:B2"/>
    <mergeCell ref="E1:E2"/>
    <mergeCell ref="F1:F2"/>
    <mergeCell ref="M1:M2"/>
    <mergeCell ref="N1:N2"/>
    <mergeCell ref="G1:G2"/>
    <mergeCell ref="J1:J2"/>
    <mergeCell ref="K1:K2"/>
    <mergeCell ref="L1:L2"/>
    <mergeCell ref="H1:I1"/>
  </mergeCells>
  <conditionalFormatting sqref="W3:Z16 W18:Z19">
    <cfRule type="cellIs" dxfId="27" priority="20" operator="equal">
      <formula>FALSE</formula>
    </cfRule>
  </conditionalFormatting>
  <conditionalFormatting sqref="W3:Y16 W18:Y19">
    <cfRule type="containsText" dxfId="26" priority="18" operator="containsText" text="fałsz">
      <formula>NOT(ISERROR(SEARCH("fałsz",W3)))</formula>
    </cfRule>
  </conditionalFormatting>
  <conditionalFormatting sqref="AB21">
    <cfRule type="cellIs" dxfId="25" priority="17" operator="equal">
      <formula>FALSE</formula>
    </cfRule>
  </conditionalFormatting>
  <conditionalFormatting sqref="AB21">
    <cfRule type="cellIs" dxfId="24" priority="16" operator="equal">
      <formula>FALSE</formula>
    </cfRule>
  </conditionalFormatting>
  <conditionalFormatting sqref="W17 Z17">
    <cfRule type="cellIs" dxfId="23" priority="1" operator="equal">
      <formula>FALSE</formula>
    </cfRule>
  </conditionalFormatting>
  <conditionalFormatting sqref="AA17">
    <cfRule type="cellIs" dxfId="22" priority="5" operator="equal">
      <formula>FALSE</formula>
    </cfRule>
  </conditionalFormatting>
  <conditionalFormatting sqref="AA17">
    <cfRule type="cellIs" dxfId="21" priority="4" operator="equal">
      <formula>FALSE</formula>
    </cfRule>
  </conditionalFormatting>
  <conditionalFormatting sqref="X17:Y17">
    <cfRule type="cellIs" dxfId="20" priority="3" operator="equal">
      <formula>FALSE</formula>
    </cfRule>
  </conditionalFormatting>
  <dataValidations disablePrompts="1" count="1">
    <dataValidation type="list" allowBlank="1" showInputMessage="1" showErrorMessage="1" sqref="F3:F18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headerFooter>
    <oddHeader>&amp;LWojewództwo Dolnośląskie - zadania powiatowe lista podstawowa</oddHeader>
    <oddFooter>Strona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ałsz" id="{51FC0162-B61A-4069-BA57-D06ED4854F59}">
            <xm:f>NOT(ISERROR(SEARCH("fałsz",'pow rez'!W18)))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W17:Y17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showGridLines="0" view="pageBreakPreview" topLeftCell="A16" zoomScaleNormal="100" zoomScaleSheetLayoutView="100" workbookViewId="0">
      <selection activeCell="S20" sqref="S20"/>
    </sheetView>
  </sheetViews>
  <sheetFormatPr defaultColWidth="9.28515625" defaultRowHeight="15" x14ac:dyDescent="0.25"/>
  <cols>
    <col min="1" max="1" width="6.140625" style="3" customWidth="1"/>
    <col min="2" max="2" width="15.7109375" style="3" customWidth="1"/>
    <col min="3" max="3" width="21.42578125" style="3" customWidth="1"/>
    <col min="4" max="4" width="9.5703125" style="3" customWidth="1"/>
    <col min="5" max="5" width="15.140625" style="3" customWidth="1"/>
    <col min="6" max="6" width="45.28515625" style="3" customWidth="1"/>
    <col min="7" max="7" width="10.140625" style="3" customWidth="1"/>
    <col min="8" max="8" width="15.140625" style="3" customWidth="1"/>
    <col min="9" max="9" width="16.5703125" style="3" customWidth="1"/>
    <col min="10" max="10" width="13.85546875" style="3" customWidth="1"/>
    <col min="11" max="11" width="15.7109375" style="3" customWidth="1"/>
    <col min="12" max="12" width="15.7109375" style="4" customWidth="1"/>
    <col min="13" max="14" width="15.7109375" style="3" customWidth="1"/>
    <col min="15" max="15" width="15.7109375" style="1" customWidth="1"/>
    <col min="16" max="25" width="15.7109375" style="3" customWidth="1"/>
    <col min="26" max="28" width="15.7109375" style="13" customWidth="1"/>
    <col min="29" max="29" width="15.7109375" style="3" customWidth="1"/>
    <col min="30" max="16384" width="9.28515625" style="3"/>
  </cols>
  <sheetData>
    <row r="1" spans="1:28" ht="20.100000000000001" customHeight="1" x14ac:dyDescent="0.25">
      <c r="A1" s="137" t="s">
        <v>4</v>
      </c>
      <c r="B1" s="137" t="s">
        <v>5</v>
      </c>
      <c r="C1" s="138" t="s">
        <v>6</v>
      </c>
      <c r="D1" s="137" t="s">
        <v>29</v>
      </c>
      <c r="E1" s="138" t="s">
        <v>14</v>
      </c>
      <c r="F1" s="137" t="s">
        <v>7</v>
      </c>
      <c r="G1" s="137" t="s">
        <v>23</v>
      </c>
      <c r="H1" s="141" t="s">
        <v>42</v>
      </c>
      <c r="I1" s="142" t="s">
        <v>39</v>
      </c>
      <c r="J1" s="143"/>
      <c r="K1" s="137" t="s">
        <v>24</v>
      </c>
      <c r="L1" s="141" t="s">
        <v>8</v>
      </c>
      <c r="M1" s="137" t="s">
        <v>15</v>
      </c>
      <c r="N1" s="138" t="s">
        <v>12</v>
      </c>
      <c r="O1" s="137" t="s">
        <v>10</v>
      </c>
      <c r="P1" s="144" t="s">
        <v>11</v>
      </c>
      <c r="Q1" s="145"/>
      <c r="R1" s="145"/>
      <c r="S1" s="145"/>
      <c r="T1" s="145"/>
      <c r="U1" s="145"/>
      <c r="V1" s="145"/>
      <c r="W1" s="146"/>
      <c r="X1" s="13"/>
      <c r="Y1" s="13"/>
    </row>
    <row r="2" spans="1:28" ht="20.100000000000001" customHeight="1" x14ac:dyDescent="0.25">
      <c r="A2" s="137"/>
      <c r="B2" s="137"/>
      <c r="C2" s="139"/>
      <c r="D2" s="137"/>
      <c r="E2" s="139"/>
      <c r="F2" s="137"/>
      <c r="G2" s="137"/>
      <c r="H2" s="141"/>
      <c r="I2" s="105" t="s">
        <v>40</v>
      </c>
      <c r="J2" s="105" t="s">
        <v>41</v>
      </c>
      <c r="K2" s="137"/>
      <c r="L2" s="141"/>
      <c r="M2" s="137"/>
      <c r="N2" s="139"/>
      <c r="O2" s="137"/>
      <c r="P2" s="36">
        <v>2021</v>
      </c>
      <c r="Q2" s="36">
        <v>2022</v>
      </c>
      <c r="R2" s="36">
        <v>2023</v>
      </c>
      <c r="S2" s="36">
        <v>2024</v>
      </c>
      <c r="T2" s="36">
        <v>2025</v>
      </c>
      <c r="U2" s="36">
        <v>2026</v>
      </c>
      <c r="V2" s="36">
        <v>2027</v>
      </c>
      <c r="W2" s="36">
        <v>2028</v>
      </c>
      <c r="X2" s="1" t="s">
        <v>25</v>
      </c>
      <c r="Y2" s="1" t="s">
        <v>26</v>
      </c>
      <c r="Z2" s="1" t="s">
        <v>27</v>
      </c>
      <c r="AA2" s="42" t="s">
        <v>28</v>
      </c>
      <c r="AB2" s="3"/>
    </row>
    <row r="3" spans="1:28" ht="36" x14ac:dyDescent="0.25">
      <c r="A3" s="57">
        <v>1</v>
      </c>
      <c r="B3" s="51" t="s">
        <v>44</v>
      </c>
      <c r="C3" s="52" t="s">
        <v>45</v>
      </c>
      <c r="D3" s="52">
        <v>219011</v>
      </c>
      <c r="E3" s="51" t="s">
        <v>46</v>
      </c>
      <c r="F3" s="51" t="s">
        <v>47</v>
      </c>
      <c r="G3" s="51" t="s">
        <v>112</v>
      </c>
      <c r="H3" s="53">
        <v>1</v>
      </c>
      <c r="I3" s="53">
        <v>0</v>
      </c>
      <c r="J3" s="53">
        <v>1</v>
      </c>
      <c r="K3" s="54" t="s">
        <v>113</v>
      </c>
      <c r="L3" s="58">
        <v>200000</v>
      </c>
      <c r="M3" s="59">
        <f>L3*O3</f>
        <v>160000</v>
      </c>
      <c r="N3" s="60">
        <f>L3-M3</f>
        <v>40000</v>
      </c>
      <c r="O3" s="113">
        <v>0.8</v>
      </c>
      <c r="P3" s="117">
        <f>M3</f>
        <v>160000</v>
      </c>
      <c r="Q3" s="50"/>
      <c r="R3" s="50"/>
      <c r="S3" s="50"/>
      <c r="T3" s="50"/>
      <c r="U3" s="50"/>
      <c r="V3" s="50"/>
      <c r="W3" s="50"/>
      <c r="X3" s="1" t="b">
        <f t="shared" ref="X3:X25" si="0">M3=SUM(P3:W3)</f>
        <v>1</v>
      </c>
      <c r="Y3" s="43">
        <f>ROUND(M3/L3,4)</f>
        <v>0.8</v>
      </c>
      <c r="Z3" s="44" t="b">
        <f t="shared" ref="Z3:Z24" si="1">Y3=O3</f>
        <v>1</v>
      </c>
      <c r="AA3" s="44" t="b">
        <f t="shared" ref="AA3:AA25" si="2">L3=M3+N3</f>
        <v>1</v>
      </c>
      <c r="AB3" s="3"/>
    </row>
    <row r="4" spans="1:28" ht="60" x14ac:dyDescent="0.25">
      <c r="A4" s="57">
        <v>2</v>
      </c>
      <c r="B4" s="51" t="s">
        <v>48</v>
      </c>
      <c r="C4" s="52" t="s">
        <v>49</v>
      </c>
      <c r="D4" s="52">
        <v>219084</v>
      </c>
      <c r="E4" s="51" t="s">
        <v>46</v>
      </c>
      <c r="F4" s="51" t="s">
        <v>50</v>
      </c>
      <c r="G4" s="51" t="s">
        <v>114</v>
      </c>
      <c r="H4" s="53">
        <v>4</v>
      </c>
      <c r="I4" s="53">
        <v>2</v>
      </c>
      <c r="J4" s="53">
        <v>2</v>
      </c>
      <c r="K4" s="54" t="s">
        <v>115</v>
      </c>
      <c r="L4" s="58">
        <v>190000</v>
      </c>
      <c r="M4" s="59">
        <f t="shared" ref="M4:M22" si="3">L4*O4</f>
        <v>152000</v>
      </c>
      <c r="N4" s="60">
        <f t="shared" ref="N4:N24" si="4">L4-M4</f>
        <v>38000</v>
      </c>
      <c r="O4" s="113">
        <v>0.8</v>
      </c>
      <c r="P4" s="117">
        <f t="shared" ref="P4:P24" si="5">M4</f>
        <v>152000</v>
      </c>
      <c r="Q4" s="50"/>
      <c r="R4" s="50"/>
      <c r="S4" s="50"/>
      <c r="T4" s="50"/>
      <c r="U4" s="50"/>
      <c r="V4" s="50"/>
      <c r="W4" s="50"/>
      <c r="X4" s="1" t="b">
        <f t="shared" si="0"/>
        <v>1</v>
      </c>
      <c r="Y4" s="43">
        <f t="shared" ref="Y4:Y24" si="6">ROUND(M4/L4,4)</f>
        <v>0.8</v>
      </c>
      <c r="Z4" s="44" t="b">
        <f t="shared" si="1"/>
        <v>1</v>
      </c>
      <c r="AA4" s="44" t="b">
        <f t="shared" si="2"/>
        <v>1</v>
      </c>
      <c r="AB4" s="3"/>
    </row>
    <row r="5" spans="1:28" ht="30" customHeight="1" x14ac:dyDescent="0.25">
      <c r="A5" s="57">
        <v>3</v>
      </c>
      <c r="B5" s="51" t="s">
        <v>51</v>
      </c>
      <c r="C5" s="52" t="s">
        <v>52</v>
      </c>
      <c r="D5" s="52" t="s">
        <v>53</v>
      </c>
      <c r="E5" s="51" t="s">
        <v>54</v>
      </c>
      <c r="F5" s="51" t="s">
        <v>55</v>
      </c>
      <c r="G5" s="51" t="s">
        <v>114</v>
      </c>
      <c r="H5" s="53">
        <v>1</v>
      </c>
      <c r="I5" s="53">
        <v>1</v>
      </c>
      <c r="J5" s="53">
        <v>0</v>
      </c>
      <c r="K5" s="54" t="s">
        <v>116</v>
      </c>
      <c r="L5" s="58">
        <v>28700</v>
      </c>
      <c r="M5" s="59">
        <f t="shared" si="3"/>
        <v>22960</v>
      </c>
      <c r="N5" s="60">
        <f t="shared" si="4"/>
        <v>5740</v>
      </c>
      <c r="O5" s="113">
        <v>0.8</v>
      </c>
      <c r="P5" s="117">
        <f t="shared" si="5"/>
        <v>22960</v>
      </c>
      <c r="Q5" s="50"/>
      <c r="R5" s="50"/>
      <c r="S5" s="50"/>
      <c r="T5" s="50"/>
      <c r="U5" s="50"/>
      <c r="V5" s="50"/>
      <c r="W5" s="50"/>
      <c r="X5" s="1" t="b">
        <f t="shared" si="0"/>
        <v>1</v>
      </c>
      <c r="Y5" s="43">
        <f t="shared" si="6"/>
        <v>0.8</v>
      </c>
      <c r="Z5" s="44" t="b">
        <f t="shared" si="1"/>
        <v>1</v>
      </c>
      <c r="AA5" s="44" t="b">
        <f t="shared" si="2"/>
        <v>1</v>
      </c>
      <c r="AB5" s="3"/>
    </row>
    <row r="6" spans="1:28" ht="30" customHeight="1" x14ac:dyDescent="0.25">
      <c r="A6" s="57">
        <v>4</v>
      </c>
      <c r="B6" s="51" t="s">
        <v>56</v>
      </c>
      <c r="C6" s="52" t="s">
        <v>57</v>
      </c>
      <c r="D6" s="52">
        <v>219052</v>
      </c>
      <c r="E6" s="51" t="s">
        <v>46</v>
      </c>
      <c r="F6" s="51" t="s">
        <v>58</v>
      </c>
      <c r="G6" s="51" t="s">
        <v>114</v>
      </c>
      <c r="H6" s="53">
        <v>1</v>
      </c>
      <c r="I6" s="53">
        <v>1</v>
      </c>
      <c r="J6" s="53">
        <v>0</v>
      </c>
      <c r="K6" s="54" t="s">
        <v>117</v>
      </c>
      <c r="L6" s="58">
        <v>300000</v>
      </c>
      <c r="M6" s="59">
        <v>200000</v>
      </c>
      <c r="N6" s="60">
        <f t="shared" si="4"/>
        <v>100000</v>
      </c>
      <c r="O6" s="114">
        <v>0.8</v>
      </c>
      <c r="P6" s="117">
        <f t="shared" si="5"/>
        <v>200000</v>
      </c>
      <c r="Q6" s="50"/>
      <c r="R6" s="50"/>
      <c r="S6" s="50"/>
      <c r="T6" s="50"/>
      <c r="U6" s="50"/>
      <c r="V6" s="50"/>
      <c r="W6" s="50"/>
      <c r="X6" s="1" t="b">
        <f t="shared" si="0"/>
        <v>1</v>
      </c>
      <c r="Y6" s="43">
        <f t="shared" si="6"/>
        <v>0.66669999999999996</v>
      </c>
      <c r="Z6" s="44" t="b">
        <f t="shared" si="1"/>
        <v>0</v>
      </c>
      <c r="AA6" s="44" t="b">
        <f t="shared" si="2"/>
        <v>1</v>
      </c>
      <c r="AB6" s="3"/>
    </row>
    <row r="7" spans="1:28" ht="30" customHeight="1" x14ac:dyDescent="0.25">
      <c r="A7" s="57">
        <v>5</v>
      </c>
      <c r="B7" s="51" t="s">
        <v>59</v>
      </c>
      <c r="C7" s="52" t="s">
        <v>60</v>
      </c>
      <c r="D7" s="52">
        <v>219044</v>
      </c>
      <c r="E7" s="51" t="s">
        <v>46</v>
      </c>
      <c r="F7" s="51" t="s">
        <v>61</v>
      </c>
      <c r="G7" s="51" t="s">
        <v>112</v>
      </c>
      <c r="H7" s="53">
        <v>1</v>
      </c>
      <c r="I7" s="53">
        <v>0</v>
      </c>
      <c r="J7" s="53">
        <v>1</v>
      </c>
      <c r="K7" s="54" t="s">
        <v>116</v>
      </c>
      <c r="L7" s="58">
        <v>400000</v>
      </c>
      <c r="M7" s="59">
        <v>200000</v>
      </c>
      <c r="N7" s="60">
        <f t="shared" si="4"/>
        <v>200000</v>
      </c>
      <c r="O7" s="114">
        <v>0.8</v>
      </c>
      <c r="P7" s="117">
        <f t="shared" si="5"/>
        <v>200000</v>
      </c>
      <c r="Q7" s="50"/>
      <c r="R7" s="50"/>
      <c r="S7" s="50"/>
      <c r="T7" s="50"/>
      <c r="U7" s="50"/>
      <c r="V7" s="50"/>
      <c r="W7" s="50"/>
      <c r="X7" s="1" t="b">
        <f t="shared" si="0"/>
        <v>1</v>
      </c>
      <c r="Y7" s="43">
        <f t="shared" si="6"/>
        <v>0.5</v>
      </c>
      <c r="Z7" s="44" t="b">
        <f t="shared" si="1"/>
        <v>0</v>
      </c>
      <c r="AA7" s="44" t="b">
        <f t="shared" si="2"/>
        <v>1</v>
      </c>
      <c r="AB7" s="3"/>
    </row>
    <row r="8" spans="1:28" ht="30" customHeight="1" x14ac:dyDescent="0.25">
      <c r="A8" s="57">
        <v>6</v>
      </c>
      <c r="B8" s="51" t="s">
        <v>62</v>
      </c>
      <c r="C8" s="52" t="s">
        <v>63</v>
      </c>
      <c r="D8" s="52" t="s">
        <v>64</v>
      </c>
      <c r="E8" s="51" t="s">
        <v>65</v>
      </c>
      <c r="F8" s="51" t="s">
        <v>66</v>
      </c>
      <c r="G8" s="51" t="s">
        <v>112</v>
      </c>
      <c r="H8" s="53">
        <v>1</v>
      </c>
      <c r="I8" s="53">
        <v>0</v>
      </c>
      <c r="J8" s="53">
        <v>1</v>
      </c>
      <c r="K8" s="54" t="s">
        <v>118</v>
      </c>
      <c r="L8" s="58">
        <v>194699</v>
      </c>
      <c r="M8" s="59">
        <f t="shared" si="3"/>
        <v>155759.20000000001</v>
      </c>
      <c r="N8" s="60">
        <f t="shared" si="4"/>
        <v>38939.799999999988</v>
      </c>
      <c r="O8" s="113">
        <v>0.8</v>
      </c>
      <c r="P8" s="117">
        <f t="shared" si="5"/>
        <v>155759.20000000001</v>
      </c>
      <c r="Q8" s="50"/>
      <c r="R8" s="50"/>
      <c r="S8" s="50"/>
      <c r="T8" s="50"/>
      <c r="U8" s="50"/>
      <c r="V8" s="50"/>
      <c r="W8" s="50"/>
      <c r="X8" s="1" t="b">
        <f t="shared" si="0"/>
        <v>1</v>
      </c>
      <c r="Y8" s="43">
        <f t="shared" si="6"/>
        <v>0.8</v>
      </c>
      <c r="Z8" s="44" t="b">
        <f t="shared" si="1"/>
        <v>1</v>
      </c>
      <c r="AA8" s="44" t="b">
        <f t="shared" si="2"/>
        <v>1</v>
      </c>
      <c r="AB8" s="3"/>
    </row>
    <row r="9" spans="1:28" ht="30" customHeight="1" x14ac:dyDescent="0.25">
      <c r="A9" s="57">
        <v>7</v>
      </c>
      <c r="B9" s="51" t="s">
        <v>67</v>
      </c>
      <c r="C9" s="52" t="s">
        <v>57</v>
      </c>
      <c r="D9" s="52">
        <v>219052</v>
      </c>
      <c r="E9" s="51" t="s">
        <v>46</v>
      </c>
      <c r="F9" s="51" t="s">
        <v>68</v>
      </c>
      <c r="G9" s="51" t="s">
        <v>114</v>
      </c>
      <c r="H9" s="53">
        <v>1</v>
      </c>
      <c r="I9" s="53">
        <v>1</v>
      </c>
      <c r="J9" s="53">
        <v>0</v>
      </c>
      <c r="K9" s="54" t="s">
        <v>117</v>
      </c>
      <c r="L9" s="58">
        <v>400000</v>
      </c>
      <c r="M9" s="59">
        <v>200000</v>
      </c>
      <c r="N9" s="60">
        <f t="shared" si="4"/>
        <v>200000</v>
      </c>
      <c r="O9" s="114">
        <v>0.8</v>
      </c>
      <c r="P9" s="117">
        <f t="shared" si="5"/>
        <v>200000</v>
      </c>
      <c r="Q9" s="50"/>
      <c r="R9" s="50"/>
      <c r="S9" s="50"/>
      <c r="T9" s="50"/>
      <c r="U9" s="50"/>
      <c r="V9" s="50"/>
      <c r="W9" s="50"/>
      <c r="X9" s="1" t="b">
        <f t="shared" si="0"/>
        <v>1</v>
      </c>
      <c r="Y9" s="43">
        <f t="shared" si="6"/>
        <v>0.5</v>
      </c>
      <c r="Z9" s="44" t="b">
        <f t="shared" si="1"/>
        <v>0</v>
      </c>
      <c r="AA9" s="44" t="b">
        <f t="shared" si="2"/>
        <v>1</v>
      </c>
      <c r="AB9" s="3"/>
    </row>
    <row r="10" spans="1:28" ht="30" customHeight="1" x14ac:dyDescent="0.25">
      <c r="A10" s="57">
        <v>8</v>
      </c>
      <c r="B10" s="51" t="s">
        <v>69</v>
      </c>
      <c r="C10" s="52" t="s">
        <v>49</v>
      </c>
      <c r="D10" s="52">
        <v>219084</v>
      </c>
      <c r="E10" s="51" t="s">
        <v>46</v>
      </c>
      <c r="F10" s="51" t="s">
        <v>70</v>
      </c>
      <c r="G10" s="51" t="s">
        <v>112</v>
      </c>
      <c r="H10" s="53">
        <v>1</v>
      </c>
      <c r="I10" s="53">
        <v>0</v>
      </c>
      <c r="J10" s="53">
        <v>1</v>
      </c>
      <c r="K10" s="54" t="s">
        <v>118</v>
      </c>
      <c r="L10" s="58">
        <v>50000</v>
      </c>
      <c r="M10" s="59">
        <f t="shared" si="3"/>
        <v>40000</v>
      </c>
      <c r="N10" s="60">
        <f t="shared" si="4"/>
        <v>10000</v>
      </c>
      <c r="O10" s="113">
        <v>0.8</v>
      </c>
      <c r="P10" s="117">
        <f t="shared" si="5"/>
        <v>40000</v>
      </c>
      <c r="Q10" s="50"/>
      <c r="R10" s="50"/>
      <c r="S10" s="50"/>
      <c r="T10" s="50"/>
      <c r="U10" s="50"/>
      <c r="V10" s="50"/>
      <c r="W10" s="50"/>
      <c r="X10" s="1" t="b">
        <f t="shared" si="0"/>
        <v>1</v>
      </c>
      <c r="Y10" s="43">
        <f t="shared" si="6"/>
        <v>0.8</v>
      </c>
      <c r="Z10" s="44" t="b">
        <f t="shared" si="1"/>
        <v>1</v>
      </c>
      <c r="AA10" s="44" t="b">
        <f t="shared" si="2"/>
        <v>1</v>
      </c>
      <c r="AB10" s="3"/>
    </row>
    <row r="11" spans="1:28" ht="53.25" customHeight="1" x14ac:dyDescent="0.25">
      <c r="A11" s="57">
        <v>9</v>
      </c>
      <c r="B11" s="51" t="s">
        <v>71</v>
      </c>
      <c r="C11" s="52" t="s">
        <v>72</v>
      </c>
      <c r="D11" s="52">
        <v>202011</v>
      </c>
      <c r="E11" s="51" t="s">
        <v>73</v>
      </c>
      <c r="F11" s="51" t="s">
        <v>74</v>
      </c>
      <c r="G11" s="51" t="s">
        <v>112</v>
      </c>
      <c r="H11" s="53">
        <v>3</v>
      </c>
      <c r="I11" s="53">
        <v>0</v>
      </c>
      <c r="J11" s="53">
        <v>3</v>
      </c>
      <c r="K11" s="54" t="s">
        <v>116</v>
      </c>
      <c r="L11" s="58">
        <v>92500</v>
      </c>
      <c r="M11" s="59">
        <f t="shared" si="3"/>
        <v>74000</v>
      </c>
      <c r="N11" s="60">
        <f t="shared" si="4"/>
        <v>18500</v>
      </c>
      <c r="O11" s="113">
        <v>0.8</v>
      </c>
      <c r="P11" s="117">
        <f t="shared" si="5"/>
        <v>74000</v>
      </c>
      <c r="Q11" s="50"/>
      <c r="R11" s="50"/>
      <c r="S11" s="50"/>
      <c r="T11" s="50"/>
      <c r="U11" s="50"/>
      <c r="V11" s="50"/>
      <c r="W11" s="50"/>
      <c r="X11" s="1" t="b">
        <f t="shared" si="0"/>
        <v>1</v>
      </c>
      <c r="Y11" s="43">
        <f t="shared" si="6"/>
        <v>0.8</v>
      </c>
      <c r="Z11" s="44" t="b">
        <f t="shared" si="1"/>
        <v>1</v>
      </c>
      <c r="AA11" s="44" t="b">
        <f t="shared" si="2"/>
        <v>1</v>
      </c>
      <c r="AB11" s="3"/>
    </row>
    <row r="12" spans="1:28" ht="60" x14ac:dyDescent="0.25">
      <c r="A12" s="57">
        <v>10</v>
      </c>
      <c r="B12" s="51" t="s">
        <v>75</v>
      </c>
      <c r="C12" s="52" t="s">
        <v>72</v>
      </c>
      <c r="D12" s="52">
        <v>202011</v>
      </c>
      <c r="E12" s="51" t="s">
        <v>73</v>
      </c>
      <c r="F12" s="51" t="s">
        <v>76</v>
      </c>
      <c r="G12" s="51" t="s">
        <v>112</v>
      </c>
      <c r="H12" s="53">
        <v>3</v>
      </c>
      <c r="I12" s="53">
        <v>1</v>
      </c>
      <c r="J12" s="53">
        <v>2</v>
      </c>
      <c r="K12" s="54" t="s">
        <v>116</v>
      </c>
      <c r="L12" s="58">
        <v>83000</v>
      </c>
      <c r="M12" s="59">
        <f t="shared" si="3"/>
        <v>66400</v>
      </c>
      <c r="N12" s="60">
        <f t="shared" si="4"/>
        <v>16600</v>
      </c>
      <c r="O12" s="113">
        <v>0.8</v>
      </c>
      <c r="P12" s="117">
        <f t="shared" si="5"/>
        <v>66400</v>
      </c>
      <c r="Q12" s="50"/>
      <c r="R12" s="50"/>
      <c r="S12" s="50"/>
      <c r="T12" s="50"/>
      <c r="U12" s="50"/>
      <c r="V12" s="50"/>
      <c r="W12" s="50"/>
      <c r="X12" s="1" t="b">
        <f t="shared" si="0"/>
        <v>1</v>
      </c>
      <c r="Y12" s="43">
        <f t="shared" si="6"/>
        <v>0.8</v>
      </c>
      <c r="Z12" s="44" t="b">
        <f t="shared" si="1"/>
        <v>1</v>
      </c>
      <c r="AA12" s="44" t="b">
        <f t="shared" si="2"/>
        <v>1</v>
      </c>
      <c r="AB12" s="3"/>
    </row>
    <row r="13" spans="1:28" ht="48" x14ac:dyDescent="0.25">
      <c r="A13" s="57">
        <v>11</v>
      </c>
      <c r="B13" s="51" t="s">
        <v>77</v>
      </c>
      <c r="C13" s="52" t="s">
        <v>78</v>
      </c>
      <c r="D13" s="52">
        <v>205011</v>
      </c>
      <c r="E13" s="51" t="s">
        <v>79</v>
      </c>
      <c r="F13" s="51" t="s">
        <v>80</v>
      </c>
      <c r="G13" s="51" t="s">
        <v>112</v>
      </c>
      <c r="H13" s="53">
        <v>2</v>
      </c>
      <c r="I13" s="53">
        <v>0</v>
      </c>
      <c r="J13" s="53">
        <v>2</v>
      </c>
      <c r="K13" s="54" t="s">
        <v>116</v>
      </c>
      <c r="L13" s="58">
        <v>200000</v>
      </c>
      <c r="M13" s="59">
        <f t="shared" si="3"/>
        <v>160000</v>
      </c>
      <c r="N13" s="60">
        <f t="shared" si="4"/>
        <v>40000</v>
      </c>
      <c r="O13" s="113">
        <v>0.8</v>
      </c>
      <c r="P13" s="117">
        <f t="shared" si="5"/>
        <v>160000</v>
      </c>
      <c r="Q13" s="50"/>
      <c r="R13" s="50"/>
      <c r="S13" s="50"/>
      <c r="T13" s="50"/>
      <c r="U13" s="50"/>
      <c r="V13" s="50"/>
      <c r="W13" s="50"/>
      <c r="X13" s="1" t="b">
        <f t="shared" si="0"/>
        <v>1</v>
      </c>
      <c r="Y13" s="43">
        <f t="shared" si="6"/>
        <v>0.8</v>
      </c>
      <c r="Z13" s="44" t="b">
        <f t="shared" si="1"/>
        <v>1</v>
      </c>
      <c r="AA13" s="44" t="b">
        <f t="shared" si="2"/>
        <v>1</v>
      </c>
      <c r="AB13" s="3"/>
    </row>
    <row r="14" spans="1:28" ht="36" x14ac:dyDescent="0.25">
      <c r="A14" s="57">
        <v>12</v>
      </c>
      <c r="B14" s="51" t="s">
        <v>81</v>
      </c>
      <c r="C14" s="52" t="s">
        <v>60</v>
      </c>
      <c r="D14" s="52">
        <v>219044</v>
      </c>
      <c r="E14" s="51" t="s">
        <v>46</v>
      </c>
      <c r="F14" s="51" t="s">
        <v>82</v>
      </c>
      <c r="G14" s="51" t="s">
        <v>114</v>
      </c>
      <c r="H14" s="53">
        <v>1</v>
      </c>
      <c r="I14" s="53">
        <v>1</v>
      </c>
      <c r="J14" s="53">
        <v>0</v>
      </c>
      <c r="K14" s="54" t="s">
        <v>116</v>
      </c>
      <c r="L14" s="58">
        <v>350000</v>
      </c>
      <c r="M14" s="59">
        <v>200000</v>
      </c>
      <c r="N14" s="60">
        <f t="shared" si="4"/>
        <v>150000</v>
      </c>
      <c r="O14" s="114">
        <v>0.8</v>
      </c>
      <c r="P14" s="117">
        <f t="shared" si="5"/>
        <v>200000</v>
      </c>
      <c r="Q14" s="50"/>
      <c r="R14" s="50"/>
      <c r="S14" s="50"/>
      <c r="T14" s="50"/>
      <c r="U14" s="50"/>
      <c r="V14" s="50"/>
      <c r="W14" s="50"/>
      <c r="X14" s="1" t="b">
        <f t="shared" si="0"/>
        <v>1</v>
      </c>
      <c r="Y14" s="43">
        <f t="shared" si="6"/>
        <v>0.57140000000000002</v>
      </c>
      <c r="Z14" s="44" t="b">
        <f t="shared" si="1"/>
        <v>0</v>
      </c>
      <c r="AA14" s="44" t="b">
        <f t="shared" si="2"/>
        <v>1</v>
      </c>
      <c r="AB14" s="3"/>
    </row>
    <row r="15" spans="1:28" ht="30" customHeight="1" x14ac:dyDescent="0.25">
      <c r="A15" s="57">
        <v>13</v>
      </c>
      <c r="B15" s="51" t="s">
        <v>83</v>
      </c>
      <c r="C15" s="52" t="s">
        <v>84</v>
      </c>
      <c r="D15" s="52">
        <v>215033</v>
      </c>
      <c r="E15" s="51" t="s">
        <v>85</v>
      </c>
      <c r="F15" s="51" t="s">
        <v>86</v>
      </c>
      <c r="G15" s="51" t="s">
        <v>112</v>
      </c>
      <c r="H15" s="53">
        <v>4</v>
      </c>
      <c r="I15" s="53">
        <v>0</v>
      </c>
      <c r="J15" s="53">
        <v>4</v>
      </c>
      <c r="K15" s="54" t="s">
        <v>118</v>
      </c>
      <c r="L15" s="58">
        <v>450000</v>
      </c>
      <c r="M15" s="59">
        <f t="shared" si="3"/>
        <v>360000</v>
      </c>
      <c r="N15" s="60">
        <f t="shared" si="4"/>
        <v>90000</v>
      </c>
      <c r="O15" s="113">
        <v>0.8</v>
      </c>
      <c r="P15" s="117">
        <f t="shared" si="5"/>
        <v>360000</v>
      </c>
      <c r="Q15" s="50"/>
      <c r="R15" s="50"/>
      <c r="S15" s="50"/>
      <c r="T15" s="50"/>
      <c r="U15" s="50"/>
      <c r="V15" s="50"/>
      <c r="W15" s="50"/>
      <c r="X15" s="1" t="b">
        <f t="shared" si="0"/>
        <v>1</v>
      </c>
      <c r="Y15" s="43">
        <f t="shared" si="6"/>
        <v>0.8</v>
      </c>
      <c r="Z15" s="44" t="b">
        <f t="shared" si="1"/>
        <v>1</v>
      </c>
      <c r="AA15" s="44" t="b">
        <f t="shared" si="2"/>
        <v>1</v>
      </c>
      <c r="AB15" s="3"/>
    </row>
    <row r="16" spans="1:28" ht="30" customHeight="1" x14ac:dyDescent="0.25">
      <c r="A16" s="57">
        <v>14</v>
      </c>
      <c r="B16" s="51" t="s">
        <v>87</v>
      </c>
      <c r="C16" s="52" t="s">
        <v>63</v>
      </c>
      <c r="D16" s="52" t="s">
        <v>64</v>
      </c>
      <c r="E16" s="51" t="s">
        <v>65</v>
      </c>
      <c r="F16" s="51" t="s">
        <v>88</v>
      </c>
      <c r="G16" s="51" t="s">
        <v>112</v>
      </c>
      <c r="H16" s="53">
        <v>1</v>
      </c>
      <c r="I16" s="53">
        <v>0</v>
      </c>
      <c r="J16" s="53">
        <v>1</v>
      </c>
      <c r="K16" s="54" t="s">
        <v>118</v>
      </c>
      <c r="L16" s="58">
        <v>198291</v>
      </c>
      <c r="M16" s="59">
        <f t="shared" si="3"/>
        <v>158632.80000000002</v>
      </c>
      <c r="N16" s="60">
        <f t="shared" si="4"/>
        <v>39658.199999999983</v>
      </c>
      <c r="O16" s="113">
        <v>0.8</v>
      </c>
      <c r="P16" s="117">
        <f t="shared" si="5"/>
        <v>158632.80000000002</v>
      </c>
      <c r="Q16" s="50"/>
      <c r="R16" s="50"/>
      <c r="S16" s="50"/>
      <c r="T16" s="50"/>
      <c r="U16" s="50"/>
      <c r="V16" s="50"/>
      <c r="W16" s="50"/>
      <c r="X16" s="1" t="b">
        <f t="shared" si="0"/>
        <v>1</v>
      </c>
      <c r="Y16" s="43">
        <f t="shared" si="6"/>
        <v>0.8</v>
      </c>
      <c r="Z16" s="44" t="b">
        <f t="shared" si="1"/>
        <v>1</v>
      </c>
      <c r="AA16" s="44" t="b">
        <f t="shared" si="2"/>
        <v>1</v>
      </c>
      <c r="AB16" s="3"/>
    </row>
    <row r="17" spans="1:28" ht="36" x14ac:dyDescent="0.25">
      <c r="A17" s="57">
        <v>15</v>
      </c>
      <c r="B17" s="51" t="s">
        <v>89</v>
      </c>
      <c r="C17" s="52" t="s">
        <v>52</v>
      </c>
      <c r="D17" s="52" t="s">
        <v>53</v>
      </c>
      <c r="E17" s="51" t="s">
        <v>54</v>
      </c>
      <c r="F17" s="51" t="s">
        <v>90</v>
      </c>
      <c r="G17" s="51" t="s">
        <v>114</v>
      </c>
      <c r="H17" s="53">
        <v>1</v>
      </c>
      <c r="I17" s="53">
        <v>1</v>
      </c>
      <c r="J17" s="53">
        <v>0</v>
      </c>
      <c r="K17" s="54" t="s">
        <v>116</v>
      </c>
      <c r="L17" s="58">
        <v>24500</v>
      </c>
      <c r="M17" s="59">
        <f t="shared" si="3"/>
        <v>19600</v>
      </c>
      <c r="N17" s="60">
        <f t="shared" si="4"/>
        <v>4900</v>
      </c>
      <c r="O17" s="113">
        <v>0.8</v>
      </c>
      <c r="P17" s="117">
        <f t="shared" si="5"/>
        <v>19600</v>
      </c>
      <c r="Q17" s="50"/>
      <c r="R17" s="50"/>
      <c r="S17" s="50"/>
      <c r="T17" s="50"/>
      <c r="U17" s="50"/>
      <c r="V17" s="50"/>
      <c r="W17" s="50"/>
      <c r="X17" s="1" t="b">
        <f t="shared" si="0"/>
        <v>1</v>
      </c>
      <c r="Y17" s="43">
        <f t="shared" si="6"/>
        <v>0.8</v>
      </c>
      <c r="Z17" s="44" t="b">
        <f t="shared" si="1"/>
        <v>1</v>
      </c>
      <c r="AA17" s="44" t="b">
        <f t="shared" si="2"/>
        <v>1</v>
      </c>
      <c r="AB17" s="3"/>
    </row>
    <row r="18" spans="1:28" ht="48" x14ac:dyDescent="0.25">
      <c r="A18" s="57">
        <v>16</v>
      </c>
      <c r="B18" s="51" t="s">
        <v>91</v>
      </c>
      <c r="C18" s="52" t="s">
        <v>78</v>
      </c>
      <c r="D18" s="52">
        <v>205011</v>
      </c>
      <c r="E18" s="51" t="s">
        <v>79</v>
      </c>
      <c r="F18" s="51" t="s">
        <v>92</v>
      </c>
      <c r="G18" s="51" t="s">
        <v>112</v>
      </c>
      <c r="H18" s="53">
        <v>1</v>
      </c>
      <c r="I18" s="53">
        <v>0</v>
      </c>
      <c r="J18" s="53">
        <v>1</v>
      </c>
      <c r="K18" s="54" t="s">
        <v>116</v>
      </c>
      <c r="L18" s="58">
        <v>40000</v>
      </c>
      <c r="M18" s="59">
        <f t="shared" si="3"/>
        <v>32000</v>
      </c>
      <c r="N18" s="60">
        <f t="shared" si="4"/>
        <v>8000</v>
      </c>
      <c r="O18" s="113">
        <v>0.8</v>
      </c>
      <c r="P18" s="117">
        <f t="shared" si="5"/>
        <v>32000</v>
      </c>
      <c r="Q18" s="50"/>
      <c r="R18" s="50"/>
      <c r="S18" s="50"/>
      <c r="T18" s="50"/>
      <c r="U18" s="50"/>
      <c r="V18" s="50"/>
      <c r="W18" s="50"/>
      <c r="X18" s="1" t="b">
        <f t="shared" si="0"/>
        <v>1</v>
      </c>
      <c r="Y18" s="43">
        <f t="shared" si="6"/>
        <v>0.8</v>
      </c>
      <c r="Z18" s="44" t="b">
        <f t="shared" si="1"/>
        <v>1</v>
      </c>
      <c r="AA18" s="44" t="b">
        <f t="shared" si="2"/>
        <v>1</v>
      </c>
      <c r="AB18" s="3"/>
    </row>
    <row r="19" spans="1:28" ht="48" x14ac:dyDescent="0.25">
      <c r="A19" s="57">
        <v>17</v>
      </c>
      <c r="B19" s="51" t="s">
        <v>93</v>
      </c>
      <c r="C19" s="52" t="s">
        <v>94</v>
      </c>
      <c r="D19" s="52" t="s">
        <v>95</v>
      </c>
      <c r="E19" s="51" t="s">
        <v>96</v>
      </c>
      <c r="F19" s="51" t="s">
        <v>97</v>
      </c>
      <c r="G19" s="51" t="s">
        <v>114</v>
      </c>
      <c r="H19" s="53">
        <v>1</v>
      </c>
      <c r="I19" s="53">
        <v>1</v>
      </c>
      <c r="J19" s="53">
        <v>0</v>
      </c>
      <c r="K19" s="54" t="s">
        <v>119</v>
      </c>
      <c r="L19" s="58">
        <v>146797</v>
      </c>
      <c r="M19" s="59">
        <f t="shared" si="3"/>
        <v>117437.6</v>
      </c>
      <c r="N19" s="60">
        <f t="shared" si="4"/>
        <v>29359.399999999994</v>
      </c>
      <c r="O19" s="113">
        <v>0.8</v>
      </c>
      <c r="P19" s="117">
        <f t="shared" si="5"/>
        <v>117437.6</v>
      </c>
      <c r="Q19" s="50"/>
      <c r="R19" s="50"/>
      <c r="S19" s="50"/>
      <c r="T19" s="50"/>
      <c r="U19" s="50"/>
      <c r="V19" s="50"/>
      <c r="W19" s="50"/>
      <c r="X19" s="1" t="b">
        <f t="shared" si="0"/>
        <v>1</v>
      </c>
      <c r="Y19" s="43">
        <f t="shared" si="6"/>
        <v>0.8</v>
      </c>
      <c r="Z19" s="44" t="b">
        <f t="shared" si="1"/>
        <v>1</v>
      </c>
      <c r="AA19" s="44" t="b">
        <f t="shared" si="2"/>
        <v>1</v>
      </c>
      <c r="AB19" s="3"/>
    </row>
    <row r="20" spans="1:28" ht="36" x14ac:dyDescent="0.25">
      <c r="A20" s="57">
        <v>18</v>
      </c>
      <c r="B20" s="51" t="s">
        <v>98</v>
      </c>
      <c r="C20" s="52" t="s">
        <v>84</v>
      </c>
      <c r="D20" s="52">
        <v>215033</v>
      </c>
      <c r="E20" s="51" t="s">
        <v>85</v>
      </c>
      <c r="F20" s="51" t="s">
        <v>99</v>
      </c>
      <c r="G20" s="51" t="s">
        <v>112</v>
      </c>
      <c r="H20" s="53">
        <v>3</v>
      </c>
      <c r="I20" s="53">
        <v>0</v>
      </c>
      <c r="J20" s="53">
        <v>3</v>
      </c>
      <c r="K20" s="54" t="s">
        <v>118</v>
      </c>
      <c r="L20" s="58">
        <v>450000</v>
      </c>
      <c r="M20" s="59">
        <f t="shared" si="3"/>
        <v>360000</v>
      </c>
      <c r="N20" s="60">
        <f t="shared" si="4"/>
        <v>90000</v>
      </c>
      <c r="O20" s="113">
        <v>0.8</v>
      </c>
      <c r="P20" s="117">
        <f t="shared" si="5"/>
        <v>360000</v>
      </c>
      <c r="Q20" s="50"/>
      <c r="R20" s="50"/>
      <c r="S20" s="50"/>
      <c r="T20" s="50"/>
      <c r="U20" s="50"/>
      <c r="V20" s="50"/>
      <c r="W20" s="50"/>
      <c r="X20" s="1" t="b">
        <f t="shared" si="0"/>
        <v>1</v>
      </c>
      <c r="Y20" s="43">
        <f t="shared" si="6"/>
        <v>0.8</v>
      </c>
      <c r="Z20" s="44" t="b">
        <f t="shared" si="1"/>
        <v>1</v>
      </c>
      <c r="AA20" s="44" t="b">
        <f t="shared" si="2"/>
        <v>1</v>
      </c>
      <c r="AB20" s="3"/>
    </row>
    <row r="21" spans="1:28" ht="24" x14ac:dyDescent="0.25">
      <c r="A21" s="57">
        <v>19</v>
      </c>
      <c r="B21" s="51" t="s">
        <v>100</v>
      </c>
      <c r="C21" s="52" t="s">
        <v>101</v>
      </c>
      <c r="D21" s="52">
        <v>2110111</v>
      </c>
      <c r="E21" s="51" t="s">
        <v>102</v>
      </c>
      <c r="F21" s="51" t="s">
        <v>103</v>
      </c>
      <c r="G21" s="51" t="s">
        <v>112</v>
      </c>
      <c r="H21" s="53">
        <v>1</v>
      </c>
      <c r="I21" s="53">
        <v>0</v>
      </c>
      <c r="J21" s="53">
        <v>1</v>
      </c>
      <c r="K21" s="54" t="s">
        <v>120</v>
      </c>
      <c r="L21" s="58">
        <v>245978.13</v>
      </c>
      <c r="M21" s="59">
        <f t="shared" si="3"/>
        <v>196782.50400000002</v>
      </c>
      <c r="N21" s="60">
        <f t="shared" si="4"/>
        <v>49195.625999999989</v>
      </c>
      <c r="O21" s="113">
        <v>0.8</v>
      </c>
      <c r="P21" s="117">
        <f t="shared" si="5"/>
        <v>196782.50400000002</v>
      </c>
      <c r="Q21" s="50"/>
      <c r="R21" s="50"/>
      <c r="S21" s="50"/>
      <c r="T21" s="50"/>
      <c r="U21" s="50"/>
      <c r="V21" s="50"/>
      <c r="W21" s="50"/>
      <c r="X21" s="1" t="b">
        <f t="shared" si="0"/>
        <v>1</v>
      </c>
      <c r="Y21" s="43">
        <f t="shared" si="6"/>
        <v>0.8</v>
      </c>
      <c r="Z21" s="44" t="b">
        <f t="shared" si="1"/>
        <v>1</v>
      </c>
      <c r="AA21" s="44" t="b">
        <f t="shared" si="2"/>
        <v>1</v>
      </c>
      <c r="AB21" s="3"/>
    </row>
    <row r="22" spans="1:28" ht="30" customHeight="1" x14ac:dyDescent="0.25">
      <c r="A22" s="57">
        <v>20</v>
      </c>
      <c r="B22" s="51" t="s">
        <v>104</v>
      </c>
      <c r="C22" s="52" t="s">
        <v>105</v>
      </c>
      <c r="D22" s="52">
        <v>215011</v>
      </c>
      <c r="E22" s="51" t="s">
        <v>85</v>
      </c>
      <c r="F22" s="51" t="s">
        <v>106</v>
      </c>
      <c r="G22" s="51" t="s">
        <v>112</v>
      </c>
      <c r="H22" s="53">
        <v>1</v>
      </c>
      <c r="I22" s="53">
        <v>0</v>
      </c>
      <c r="J22" s="53">
        <v>1</v>
      </c>
      <c r="K22" s="54" t="s">
        <v>121</v>
      </c>
      <c r="L22" s="58">
        <v>189259</v>
      </c>
      <c r="M22" s="59">
        <f t="shared" si="3"/>
        <v>151407.20000000001</v>
      </c>
      <c r="N22" s="60">
        <f t="shared" si="4"/>
        <v>37851.799999999988</v>
      </c>
      <c r="O22" s="113">
        <v>0.8</v>
      </c>
      <c r="P22" s="117">
        <f t="shared" si="5"/>
        <v>151407.20000000001</v>
      </c>
      <c r="Q22" s="50"/>
      <c r="R22" s="50"/>
      <c r="S22" s="50"/>
      <c r="T22" s="50"/>
      <c r="U22" s="50"/>
      <c r="V22" s="50"/>
      <c r="W22" s="50"/>
      <c r="X22" s="1" t="b">
        <f t="shared" si="0"/>
        <v>1</v>
      </c>
      <c r="Y22" s="43">
        <f t="shared" si="6"/>
        <v>0.8</v>
      </c>
      <c r="Z22" s="44" t="b">
        <f t="shared" si="1"/>
        <v>1</v>
      </c>
      <c r="AA22" s="44" t="b">
        <f t="shared" si="2"/>
        <v>1</v>
      </c>
      <c r="AB22" s="3"/>
    </row>
    <row r="23" spans="1:28" ht="48" x14ac:dyDescent="0.25">
      <c r="A23" s="57">
        <v>21</v>
      </c>
      <c r="B23" s="51" t="s">
        <v>107</v>
      </c>
      <c r="C23" s="52" t="s">
        <v>108</v>
      </c>
      <c r="D23" s="52">
        <v>209052</v>
      </c>
      <c r="E23" s="51" t="s">
        <v>65</v>
      </c>
      <c r="F23" s="51" t="s">
        <v>109</v>
      </c>
      <c r="G23" s="51" t="s">
        <v>114</v>
      </c>
      <c r="H23" s="53">
        <v>1</v>
      </c>
      <c r="I23" s="53">
        <v>1</v>
      </c>
      <c r="J23" s="53">
        <v>0</v>
      </c>
      <c r="K23" s="54" t="s">
        <v>116</v>
      </c>
      <c r="L23" s="58">
        <v>410000</v>
      </c>
      <c r="M23" s="59">
        <v>200000</v>
      </c>
      <c r="N23" s="60">
        <f t="shared" si="4"/>
        <v>210000</v>
      </c>
      <c r="O23" s="114">
        <v>0.8</v>
      </c>
      <c r="P23" s="117">
        <f t="shared" si="5"/>
        <v>200000</v>
      </c>
      <c r="Q23" s="50"/>
      <c r="R23" s="50"/>
      <c r="S23" s="50"/>
      <c r="T23" s="50"/>
      <c r="U23" s="50"/>
      <c r="V23" s="50"/>
      <c r="W23" s="50"/>
      <c r="X23" s="1" t="b">
        <f t="shared" si="0"/>
        <v>1</v>
      </c>
      <c r="Y23" s="43">
        <f t="shared" si="6"/>
        <v>0.48780000000000001</v>
      </c>
      <c r="Z23" s="44" t="b">
        <f t="shared" si="1"/>
        <v>0</v>
      </c>
      <c r="AA23" s="44" t="b">
        <f t="shared" si="2"/>
        <v>1</v>
      </c>
      <c r="AB23" s="3"/>
    </row>
    <row r="24" spans="1:28" ht="48" x14ac:dyDescent="0.25">
      <c r="A24" s="57">
        <v>22</v>
      </c>
      <c r="B24" s="51" t="s">
        <v>110</v>
      </c>
      <c r="C24" s="52" t="s">
        <v>108</v>
      </c>
      <c r="D24" s="52">
        <v>209052</v>
      </c>
      <c r="E24" s="51" t="s">
        <v>65</v>
      </c>
      <c r="F24" s="51" t="s">
        <v>111</v>
      </c>
      <c r="G24" s="51" t="s">
        <v>114</v>
      </c>
      <c r="H24" s="53">
        <v>1</v>
      </c>
      <c r="I24" s="53">
        <v>1</v>
      </c>
      <c r="J24" s="53">
        <v>0</v>
      </c>
      <c r="K24" s="54" t="s">
        <v>116</v>
      </c>
      <c r="L24" s="58">
        <v>410000</v>
      </c>
      <c r="M24" s="59">
        <v>200000</v>
      </c>
      <c r="N24" s="60">
        <f t="shared" si="4"/>
        <v>210000</v>
      </c>
      <c r="O24" s="114">
        <v>0.8</v>
      </c>
      <c r="P24" s="117">
        <f t="shared" si="5"/>
        <v>200000</v>
      </c>
      <c r="Q24" s="50"/>
      <c r="R24" s="50"/>
      <c r="S24" s="50"/>
      <c r="T24" s="50"/>
      <c r="U24" s="50"/>
      <c r="V24" s="50"/>
      <c r="W24" s="50"/>
      <c r="X24" s="1" t="b">
        <f t="shared" si="0"/>
        <v>1</v>
      </c>
      <c r="Y24" s="43">
        <f t="shared" si="6"/>
        <v>0.48780000000000001</v>
      </c>
      <c r="Z24" s="44" t="b">
        <f t="shared" si="1"/>
        <v>0</v>
      </c>
      <c r="AA24" s="44" t="b">
        <f t="shared" si="2"/>
        <v>1</v>
      </c>
      <c r="AB24" s="3"/>
    </row>
    <row r="25" spans="1:28" ht="20.100000000000001" customHeight="1" x14ac:dyDescent="0.25">
      <c r="A25" s="147" t="s">
        <v>33</v>
      </c>
      <c r="B25" s="148"/>
      <c r="C25" s="148"/>
      <c r="D25" s="148"/>
      <c r="E25" s="148"/>
      <c r="F25" s="148"/>
      <c r="G25" s="149"/>
      <c r="H25" s="110">
        <f>SUM(H3:H24)</f>
        <v>35</v>
      </c>
      <c r="I25" s="110">
        <f>SUM(I3:I24)</f>
        <v>11</v>
      </c>
      <c r="J25" s="110">
        <f>SUM(J3:J24)</f>
        <v>24</v>
      </c>
      <c r="K25" s="74" t="s">
        <v>13</v>
      </c>
      <c r="L25" s="75">
        <f>SUM(L3:L24)</f>
        <v>5053724.13</v>
      </c>
      <c r="M25" s="76">
        <f>SUM(M3:M24)</f>
        <v>3426979.3040000005</v>
      </c>
      <c r="N25" s="76">
        <f>SUM(N3:N24)</f>
        <v>1626744.8259999999</v>
      </c>
      <c r="O25" s="77" t="s">
        <v>13</v>
      </c>
      <c r="P25" s="78">
        <f t="shared" ref="P25:W25" si="7">SUM(P3:P24)</f>
        <v>3426979.3040000005</v>
      </c>
      <c r="Q25" s="78">
        <f t="shared" si="7"/>
        <v>0</v>
      </c>
      <c r="R25" s="78">
        <f t="shared" si="7"/>
        <v>0</v>
      </c>
      <c r="S25" s="78">
        <f t="shared" si="7"/>
        <v>0</v>
      </c>
      <c r="T25" s="78">
        <f t="shared" si="7"/>
        <v>0</v>
      </c>
      <c r="U25" s="78">
        <f t="shared" si="7"/>
        <v>0</v>
      </c>
      <c r="V25" s="78">
        <f t="shared" si="7"/>
        <v>0</v>
      </c>
      <c r="W25" s="78">
        <f t="shared" si="7"/>
        <v>0</v>
      </c>
      <c r="X25" s="1" t="b">
        <f t="shared" si="0"/>
        <v>1</v>
      </c>
      <c r="Y25" s="43">
        <f t="shared" ref="Y25" si="8">ROUND(M25/L25,4)</f>
        <v>0.67810000000000004</v>
      </c>
      <c r="Z25" s="44" t="s">
        <v>13</v>
      </c>
      <c r="AA25" s="44" t="b">
        <f t="shared" si="2"/>
        <v>1</v>
      </c>
      <c r="AB25" s="3"/>
    </row>
    <row r="26" spans="1:28" x14ac:dyDescent="0.25">
      <c r="A26" s="31"/>
      <c r="L26" s="5"/>
    </row>
    <row r="27" spans="1:28" x14ac:dyDescent="0.25">
      <c r="A27" s="32" t="s">
        <v>35</v>
      </c>
    </row>
    <row r="28" spans="1:28" x14ac:dyDescent="0.25">
      <c r="A28" s="34" t="s">
        <v>34</v>
      </c>
    </row>
  </sheetData>
  <mergeCells count="16">
    <mergeCell ref="P1:W1"/>
    <mergeCell ref="A25:G25"/>
    <mergeCell ref="G1:G2"/>
    <mergeCell ref="H1:H2"/>
    <mergeCell ref="K1:K2"/>
    <mergeCell ref="L1:L2"/>
    <mergeCell ref="A1:A2"/>
    <mergeCell ref="B1:B2"/>
    <mergeCell ref="E1:E2"/>
    <mergeCell ref="F1:F2"/>
    <mergeCell ref="C1:C2"/>
    <mergeCell ref="D1:D2"/>
    <mergeCell ref="O1:O2"/>
    <mergeCell ref="I1:J1"/>
    <mergeCell ref="M1:M2"/>
    <mergeCell ref="N1:N2"/>
  </mergeCells>
  <conditionalFormatting sqref="X3:AA25">
    <cfRule type="cellIs" dxfId="18" priority="15" operator="equal">
      <formula>FALSE</formula>
    </cfRule>
  </conditionalFormatting>
  <conditionalFormatting sqref="X3:Z25">
    <cfRule type="containsText" dxfId="17" priority="13" operator="containsText" text="fałsz">
      <formula>NOT(ISERROR(SEARCH("fałsz",X3)))</formula>
    </cfRule>
  </conditionalFormatting>
  <dataValidations disablePrompts="1" count="1">
    <dataValidation type="list" allowBlank="1" showInputMessage="1" showErrorMessage="1" sqref="G3:G2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Dolnośląskie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"/>
  <sheetViews>
    <sheetView showGridLines="0" view="pageBreakPreview" zoomScale="85" zoomScaleNormal="78" zoomScaleSheetLayoutView="85" workbookViewId="0">
      <selection activeCell="K17" sqref="K17"/>
    </sheetView>
  </sheetViews>
  <sheetFormatPr defaultColWidth="9.28515625" defaultRowHeight="15" x14ac:dyDescent="0.25"/>
  <cols>
    <col min="1" max="1" width="6" style="13" customWidth="1"/>
    <col min="2" max="3" width="15.7109375" style="13" customWidth="1"/>
    <col min="4" max="4" width="10.28515625" style="13" customWidth="1"/>
    <col min="5" max="5" width="44.140625" style="13" customWidth="1"/>
    <col min="6" max="6" width="8" style="13" customWidth="1"/>
    <col min="7" max="7" width="17.85546875" style="13" customWidth="1"/>
    <col min="8" max="8" width="14.7109375" style="13" customWidth="1"/>
    <col min="9" max="9" width="11" style="13" customWidth="1"/>
    <col min="10" max="11" width="15.7109375" style="13" customWidth="1"/>
    <col min="12" max="12" width="15.7109375" style="37" customWidth="1"/>
    <col min="13" max="14" width="15.7109375" style="13" customWidth="1"/>
    <col min="15" max="15" width="15.7109375" style="1" customWidth="1"/>
    <col min="16" max="29" width="15.7109375" style="13" customWidth="1"/>
    <col min="30" max="16384" width="9.28515625" style="13"/>
  </cols>
  <sheetData>
    <row r="1" spans="1:27" ht="20.100000000000001" customHeight="1" x14ac:dyDescent="0.25">
      <c r="A1" s="137" t="s">
        <v>4</v>
      </c>
      <c r="B1" s="137" t="s">
        <v>5</v>
      </c>
      <c r="C1" s="138" t="s">
        <v>6</v>
      </c>
      <c r="D1" s="150" t="s">
        <v>29</v>
      </c>
      <c r="E1" s="138" t="s">
        <v>7</v>
      </c>
      <c r="F1" s="137" t="s">
        <v>23</v>
      </c>
      <c r="G1" s="141" t="s">
        <v>42</v>
      </c>
      <c r="H1" s="142" t="s">
        <v>39</v>
      </c>
      <c r="I1" s="143"/>
      <c r="J1" s="137" t="s">
        <v>22</v>
      </c>
      <c r="K1" s="141" t="s">
        <v>8</v>
      </c>
      <c r="L1" s="137" t="s">
        <v>9</v>
      </c>
      <c r="M1" s="138" t="s">
        <v>12</v>
      </c>
      <c r="N1" s="137" t="s">
        <v>10</v>
      </c>
      <c r="O1" s="144" t="s">
        <v>11</v>
      </c>
      <c r="P1" s="145"/>
      <c r="Q1" s="145"/>
      <c r="R1" s="145"/>
      <c r="S1" s="145"/>
      <c r="T1" s="145"/>
      <c r="U1" s="145"/>
      <c r="V1" s="146"/>
    </row>
    <row r="2" spans="1:27" ht="20.100000000000001" customHeight="1" x14ac:dyDescent="0.25">
      <c r="A2" s="137"/>
      <c r="B2" s="137"/>
      <c r="C2" s="139"/>
      <c r="D2" s="151"/>
      <c r="E2" s="139"/>
      <c r="F2" s="137"/>
      <c r="G2" s="141"/>
      <c r="H2" s="105" t="s">
        <v>40</v>
      </c>
      <c r="I2" s="105" t="s">
        <v>41</v>
      </c>
      <c r="J2" s="137"/>
      <c r="K2" s="141"/>
      <c r="L2" s="137"/>
      <c r="M2" s="139"/>
      <c r="N2" s="137"/>
      <c r="O2" s="36">
        <v>2021</v>
      </c>
      <c r="P2" s="36">
        <v>2022</v>
      </c>
      <c r="Q2" s="36">
        <v>2023</v>
      </c>
      <c r="R2" s="36">
        <v>2024</v>
      </c>
      <c r="S2" s="36">
        <v>2025</v>
      </c>
      <c r="T2" s="36">
        <v>2026</v>
      </c>
      <c r="U2" s="36">
        <v>2027</v>
      </c>
      <c r="V2" s="36">
        <v>2028</v>
      </c>
      <c r="W2" s="1" t="s">
        <v>25</v>
      </c>
      <c r="X2" s="1" t="s">
        <v>26</v>
      </c>
      <c r="Y2" s="1" t="s">
        <v>27</v>
      </c>
      <c r="Z2" s="42" t="s">
        <v>28</v>
      </c>
    </row>
    <row r="4" spans="1:27" ht="30" customHeight="1" x14ac:dyDescent="0.25">
      <c r="A4" s="57"/>
      <c r="B4" s="51"/>
      <c r="C4" s="52"/>
      <c r="D4" s="52"/>
      <c r="E4" s="51"/>
      <c r="F4" s="51"/>
      <c r="G4" s="51"/>
      <c r="H4" s="53"/>
      <c r="I4" s="53"/>
      <c r="J4" s="53"/>
      <c r="K4" s="54"/>
      <c r="L4" s="48"/>
      <c r="M4" s="48"/>
      <c r="N4" s="48"/>
      <c r="O4" s="56"/>
      <c r="P4" s="50"/>
      <c r="Q4" s="50"/>
      <c r="R4" s="50"/>
      <c r="S4" s="50"/>
      <c r="T4" s="50"/>
      <c r="U4" s="50"/>
      <c r="V4" s="50"/>
      <c r="W4" s="50"/>
      <c r="X4" s="1" t="b">
        <f>M4=SUM(P4:W4)</f>
        <v>1</v>
      </c>
      <c r="Y4" s="43" t="e">
        <f>ROUND(M4/L4,4)</f>
        <v>#DIV/0!</v>
      </c>
      <c r="Z4" s="44" t="e">
        <f>Y4=O4</f>
        <v>#DIV/0!</v>
      </c>
      <c r="AA4" s="44" t="b">
        <f>L4=M4+N4</f>
        <v>1</v>
      </c>
    </row>
    <row r="5" spans="1:27" ht="20.100000000000001" customHeight="1" x14ac:dyDescent="0.25">
      <c r="A5" s="147" t="s">
        <v>33</v>
      </c>
      <c r="B5" s="148"/>
      <c r="C5" s="148"/>
      <c r="D5" s="148"/>
      <c r="E5" s="148"/>
      <c r="F5" s="149"/>
      <c r="G5" s="111">
        <f>SUM('pow podst'!G17:G17)</f>
        <v>1</v>
      </c>
      <c r="H5" s="111">
        <f>SUM('pow podst'!H17:H17)</f>
        <v>0</v>
      </c>
      <c r="I5" s="111">
        <f>SUM('pow podst'!I17:I17)</f>
        <v>1</v>
      </c>
      <c r="J5" s="74" t="s">
        <v>13</v>
      </c>
      <c r="K5" s="75">
        <v>0</v>
      </c>
      <c r="L5" s="76">
        <v>0</v>
      </c>
      <c r="M5" s="76">
        <v>0</v>
      </c>
      <c r="N5" s="79">
        <v>0</v>
      </c>
      <c r="O5" s="79">
        <v>0</v>
      </c>
      <c r="P5" s="79">
        <f>SUM('pow podst'!P17:P17)</f>
        <v>0</v>
      </c>
      <c r="Q5" s="79">
        <f>SUM('pow podst'!Q17:Q17)</f>
        <v>0</v>
      </c>
      <c r="R5" s="79">
        <f>SUM('pow podst'!R17:R17)</f>
        <v>0</v>
      </c>
      <c r="S5" s="79">
        <f>SUM('pow podst'!S17:S17)</f>
        <v>0</v>
      </c>
      <c r="T5" s="79">
        <f>SUM('pow podst'!T17:T17)</f>
        <v>0</v>
      </c>
      <c r="U5" s="79">
        <f>SUM('pow podst'!U17:U17)</f>
        <v>0</v>
      </c>
      <c r="V5" s="79">
        <f>SUM('pow podst'!V17:V17)</f>
        <v>0</v>
      </c>
      <c r="W5" s="1" t="b">
        <f>L5=SUM(O5:V5)</f>
        <v>1</v>
      </c>
      <c r="X5" s="43" t="e">
        <f>ROUND(L5/K5,4)</f>
        <v>#DIV/0!</v>
      </c>
      <c r="Y5" s="44" t="s">
        <v>13</v>
      </c>
      <c r="Z5" s="44" t="b">
        <f>K5=L5+M5</f>
        <v>1</v>
      </c>
      <c r="AA5" s="35"/>
    </row>
    <row r="6" spans="1:27" x14ac:dyDescent="0.25">
      <c r="A6" s="38"/>
    </row>
    <row r="7" spans="1:27" x14ac:dyDescent="0.25">
      <c r="A7" s="32" t="s">
        <v>35</v>
      </c>
    </row>
    <row r="8" spans="1:27" x14ac:dyDescent="0.2">
      <c r="A8" s="34" t="s">
        <v>34</v>
      </c>
    </row>
    <row r="9" spans="1:27" x14ac:dyDescent="0.25">
      <c r="A9" s="39"/>
    </row>
  </sheetData>
  <mergeCells count="15">
    <mergeCell ref="O1:V1"/>
    <mergeCell ref="A5:F5"/>
    <mergeCell ref="J1:J2"/>
    <mergeCell ref="A1:A2"/>
    <mergeCell ref="B1:B2"/>
    <mergeCell ref="E1:E2"/>
    <mergeCell ref="F1:F2"/>
    <mergeCell ref="G1:G2"/>
    <mergeCell ref="C1:C2"/>
    <mergeCell ref="D1:D2"/>
    <mergeCell ref="H1:I1"/>
    <mergeCell ref="K1:K2"/>
    <mergeCell ref="L1:L2"/>
    <mergeCell ref="M1:M2"/>
    <mergeCell ref="N1:N2"/>
  </mergeCells>
  <conditionalFormatting sqref="AA5">
    <cfRule type="cellIs" dxfId="16" priority="22" operator="equal">
      <formula>FALSE</formula>
    </cfRule>
  </conditionalFormatting>
  <conditionalFormatting sqref="AA5">
    <cfRule type="cellIs" dxfId="15" priority="21" operator="equal">
      <formula>FALSE</formula>
    </cfRule>
  </conditionalFormatting>
  <conditionalFormatting sqref="X5:Y5">
    <cfRule type="cellIs" dxfId="14" priority="10" operator="equal">
      <formula>FALSE</formula>
    </cfRule>
  </conditionalFormatting>
  <conditionalFormatting sqref="W5:Y5 X4:Z4">
    <cfRule type="containsText" dxfId="13" priority="8" operator="containsText" text="fałsz">
      <formula>NOT(ISERROR(SEARCH("fałsz",W4)))</formula>
    </cfRule>
  </conditionalFormatting>
  <conditionalFormatting sqref="W5">
    <cfRule type="cellIs" dxfId="12" priority="9" operator="equal">
      <formula>FALSE</formula>
    </cfRule>
  </conditionalFormatting>
  <conditionalFormatting sqref="Z5">
    <cfRule type="cellIs" dxfId="11" priority="7" operator="equal">
      <formula>FALSE</formula>
    </cfRule>
  </conditionalFormatting>
  <conditionalFormatting sqref="Z5">
    <cfRule type="cellIs" dxfId="10" priority="6" operator="equal">
      <formula>FALSE</formula>
    </cfRule>
  </conditionalFormatting>
  <conditionalFormatting sqref="Y4:Z4">
    <cfRule type="cellIs" dxfId="9" priority="5" operator="equal">
      <formula>FALSE</formula>
    </cfRule>
  </conditionalFormatting>
  <conditionalFormatting sqref="X4">
    <cfRule type="cellIs" dxfId="8" priority="4" operator="equal">
      <formula>FALSE</formula>
    </cfRule>
  </conditionalFormatting>
  <conditionalFormatting sqref="AA4">
    <cfRule type="cellIs" dxfId="7" priority="2" operator="equal">
      <formula>FALSE</formula>
    </cfRule>
  </conditionalFormatting>
  <conditionalFormatting sqref="AA4">
    <cfRule type="cellIs" dxfId="6" priority="1" operator="equal">
      <formula>FALSE</formula>
    </cfRule>
  </conditionalFormatting>
  <dataValidations disablePrompts="1" count="1">
    <dataValidation type="list" allowBlank="1" showInputMessage="1" showErrorMessage="1" sqref="F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8" fitToHeight="0" orientation="landscape" r:id="rId1"/>
  <headerFooter>
    <oddHeader>&amp;LWojewództwo Dolnosląskie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showGridLines="0" view="pageBreakPreview" zoomScale="85" zoomScaleNormal="78" zoomScaleSheetLayoutView="85" workbookViewId="0">
      <selection activeCell="D29" sqref="D29"/>
    </sheetView>
  </sheetViews>
  <sheetFormatPr defaultColWidth="9.28515625" defaultRowHeight="15" x14ac:dyDescent="0.25"/>
  <cols>
    <col min="1" max="7" width="15.7109375" style="13" customWidth="1"/>
    <col min="8" max="10" width="17.85546875" style="13" customWidth="1"/>
    <col min="11" max="11" width="15.7109375" style="13" customWidth="1"/>
    <col min="12" max="12" width="15.7109375" style="37" customWidth="1"/>
    <col min="13" max="14" width="15.7109375" style="13" customWidth="1"/>
    <col min="15" max="15" width="15.7109375" style="1" customWidth="1"/>
    <col min="16" max="27" width="15.7109375" style="13" customWidth="1"/>
    <col min="28" max="16384" width="9.28515625" style="13"/>
  </cols>
  <sheetData>
    <row r="1" spans="1:27" ht="20.100000000000001" customHeight="1" x14ac:dyDescent="0.25">
      <c r="A1" s="137" t="s">
        <v>4</v>
      </c>
      <c r="B1" s="137" t="s">
        <v>5</v>
      </c>
      <c r="C1" s="138" t="s">
        <v>6</v>
      </c>
      <c r="D1" s="138" t="s">
        <v>29</v>
      </c>
      <c r="E1" s="138" t="s">
        <v>14</v>
      </c>
      <c r="F1" s="137" t="s">
        <v>7</v>
      </c>
      <c r="G1" s="137" t="s">
        <v>23</v>
      </c>
      <c r="H1" s="141" t="s">
        <v>42</v>
      </c>
      <c r="I1" s="142" t="s">
        <v>39</v>
      </c>
      <c r="J1" s="143"/>
      <c r="K1" s="137" t="s">
        <v>24</v>
      </c>
      <c r="L1" s="141" t="s">
        <v>8</v>
      </c>
      <c r="M1" s="137" t="s">
        <v>9</v>
      </c>
      <c r="N1" s="138" t="s">
        <v>12</v>
      </c>
      <c r="O1" s="137" t="s">
        <v>10</v>
      </c>
      <c r="P1" s="144" t="s">
        <v>11</v>
      </c>
      <c r="Q1" s="145"/>
      <c r="R1" s="145"/>
      <c r="S1" s="145"/>
      <c r="T1" s="145"/>
      <c r="U1" s="145"/>
      <c r="V1" s="145"/>
      <c r="W1" s="146"/>
    </row>
    <row r="2" spans="1:27" ht="20.100000000000001" customHeight="1" x14ac:dyDescent="0.25">
      <c r="A2" s="137"/>
      <c r="B2" s="137"/>
      <c r="C2" s="139"/>
      <c r="D2" s="139"/>
      <c r="E2" s="139"/>
      <c r="F2" s="137"/>
      <c r="G2" s="137"/>
      <c r="H2" s="141"/>
      <c r="I2" s="105" t="s">
        <v>40</v>
      </c>
      <c r="J2" s="105" t="s">
        <v>41</v>
      </c>
      <c r="K2" s="137"/>
      <c r="L2" s="141"/>
      <c r="M2" s="137"/>
      <c r="N2" s="139"/>
      <c r="O2" s="137"/>
      <c r="P2" s="36">
        <v>2021</v>
      </c>
      <c r="Q2" s="36">
        <v>2022</v>
      </c>
      <c r="R2" s="36">
        <v>2023</v>
      </c>
      <c r="S2" s="36">
        <v>2024</v>
      </c>
      <c r="T2" s="36">
        <v>2025</v>
      </c>
      <c r="U2" s="36">
        <v>2026</v>
      </c>
      <c r="V2" s="36">
        <v>2027</v>
      </c>
      <c r="W2" s="36">
        <v>2028</v>
      </c>
      <c r="X2" s="1" t="s">
        <v>25</v>
      </c>
      <c r="Y2" s="1" t="s">
        <v>26</v>
      </c>
      <c r="Z2" s="1" t="s">
        <v>27</v>
      </c>
      <c r="AA2" s="42" t="s">
        <v>28</v>
      </c>
    </row>
    <row r="3" spans="1:27" ht="30" customHeight="1" x14ac:dyDescent="0.25">
      <c r="A3" s="49"/>
      <c r="B3" s="51"/>
      <c r="C3" s="52"/>
      <c r="D3" s="52"/>
      <c r="E3" s="51"/>
      <c r="F3" s="51"/>
      <c r="G3" s="51"/>
      <c r="H3" s="53"/>
      <c r="I3" s="53"/>
      <c r="J3" s="53"/>
      <c r="K3" s="54"/>
      <c r="L3" s="48"/>
      <c r="M3" s="47"/>
      <c r="N3" s="55"/>
      <c r="O3" s="56"/>
      <c r="P3" s="49"/>
      <c r="Q3" s="49"/>
      <c r="R3" s="49"/>
      <c r="S3" s="49"/>
      <c r="T3" s="49"/>
      <c r="U3" s="49"/>
      <c r="V3" s="49"/>
      <c r="W3" s="49"/>
      <c r="X3" s="1" t="b">
        <f>M3=SUM(P3:W3)</f>
        <v>1</v>
      </c>
      <c r="Y3" s="43" t="e">
        <f>ROUND(M3/L3,4)</f>
        <v>#DIV/0!</v>
      </c>
      <c r="Z3" s="44" t="e">
        <f>Y3=O3</f>
        <v>#DIV/0!</v>
      </c>
      <c r="AA3" s="44" t="b">
        <f>L3=M3+N3</f>
        <v>1</v>
      </c>
    </row>
    <row r="5" spans="1:27" ht="30" customHeight="1" x14ac:dyDescent="0.25">
      <c r="A5" s="57"/>
      <c r="B5" s="51"/>
      <c r="C5" s="52"/>
      <c r="D5" s="52"/>
      <c r="E5" s="51"/>
      <c r="F5" s="51"/>
      <c r="G5" s="51"/>
      <c r="H5" s="53"/>
      <c r="I5" s="53"/>
      <c r="J5" s="53"/>
      <c r="K5" s="54"/>
      <c r="L5" s="48"/>
      <c r="M5" s="48"/>
      <c r="N5" s="48"/>
      <c r="O5" s="56"/>
      <c r="P5" s="50"/>
      <c r="Q5" s="50"/>
      <c r="R5" s="50"/>
      <c r="S5" s="50"/>
      <c r="T5" s="50"/>
      <c r="U5" s="50"/>
      <c r="V5" s="50"/>
      <c r="W5" s="50"/>
      <c r="X5" s="1" t="b">
        <f>M5=SUM(P5:W5)</f>
        <v>1</v>
      </c>
      <c r="Y5" s="43" t="e">
        <f>ROUND(M5/L5,4)</f>
        <v>#DIV/0!</v>
      </c>
      <c r="Z5" s="44" t="e">
        <f>Y5=O5</f>
        <v>#DIV/0!</v>
      </c>
      <c r="AA5" s="44" t="b">
        <f>L5=M5+N5</f>
        <v>1</v>
      </c>
    </row>
    <row r="6" spans="1:27" ht="20.100000000000001" customHeight="1" x14ac:dyDescent="0.25">
      <c r="A6" s="152" t="s">
        <v>33</v>
      </c>
      <c r="B6" s="152"/>
      <c r="C6" s="152"/>
      <c r="D6" s="152"/>
      <c r="E6" s="152"/>
      <c r="F6" s="152"/>
      <c r="G6" s="152"/>
      <c r="H6" s="110">
        <f>SUM(H3:H5)</f>
        <v>0</v>
      </c>
      <c r="I6" s="110">
        <f>SUM(I3:I5)</f>
        <v>0</v>
      </c>
      <c r="J6" s="110">
        <f>SUM(J3:J5)</f>
        <v>0</v>
      </c>
      <c r="K6" s="74" t="s">
        <v>13</v>
      </c>
      <c r="L6" s="75">
        <f>SUM(L3:L5)</f>
        <v>0</v>
      </c>
      <c r="M6" s="76">
        <f>SUM(M3:M5)</f>
        <v>0</v>
      </c>
      <c r="N6" s="76">
        <f>SUM(N3:N5)</f>
        <v>0</v>
      </c>
      <c r="O6" s="77" t="s">
        <v>13</v>
      </c>
      <c r="P6" s="79">
        <f t="shared" ref="P6:W6" si="0">SUM(P3:P5)</f>
        <v>0</v>
      </c>
      <c r="Q6" s="79">
        <f t="shared" si="0"/>
        <v>0</v>
      </c>
      <c r="R6" s="79">
        <f t="shared" si="0"/>
        <v>0</v>
      </c>
      <c r="S6" s="79">
        <f t="shared" si="0"/>
        <v>0</v>
      </c>
      <c r="T6" s="79">
        <f t="shared" si="0"/>
        <v>0</v>
      </c>
      <c r="U6" s="79">
        <f t="shared" si="0"/>
        <v>0</v>
      </c>
      <c r="V6" s="79">
        <f t="shared" si="0"/>
        <v>0</v>
      </c>
      <c r="W6" s="79">
        <f t="shared" si="0"/>
        <v>0</v>
      </c>
      <c r="X6" s="1" t="b">
        <f>M6=SUM(P6:W6)</f>
        <v>1</v>
      </c>
      <c r="Y6" s="43" t="e">
        <f>ROUND(M6/L6,4)</f>
        <v>#DIV/0!</v>
      </c>
      <c r="Z6" s="44" t="s">
        <v>13</v>
      </c>
      <c r="AA6" s="44" t="b">
        <f>L6=M6+N6</f>
        <v>1</v>
      </c>
    </row>
    <row r="7" spans="1:27" x14ac:dyDescent="0.25">
      <c r="A7" s="38"/>
      <c r="AA7" s="35"/>
    </row>
    <row r="8" spans="1:27" x14ac:dyDescent="0.25">
      <c r="A8" s="32" t="s">
        <v>35</v>
      </c>
    </row>
    <row r="9" spans="1:27" x14ac:dyDescent="0.2">
      <c r="A9" s="34" t="s">
        <v>34</v>
      </c>
    </row>
    <row r="10" spans="1:27" x14ac:dyDescent="0.25">
      <c r="A10" s="39"/>
    </row>
  </sheetData>
  <mergeCells count="16">
    <mergeCell ref="P1:W1"/>
    <mergeCell ref="A6:G6"/>
    <mergeCell ref="H1:H2"/>
    <mergeCell ref="K1:K2"/>
    <mergeCell ref="L1:L2"/>
    <mergeCell ref="M1:M2"/>
    <mergeCell ref="A1:A2"/>
    <mergeCell ref="B1:B2"/>
    <mergeCell ref="E1:E2"/>
    <mergeCell ref="F1:F2"/>
    <mergeCell ref="G1:G2"/>
    <mergeCell ref="C1:C2"/>
    <mergeCell ref="D1:D2"/>
    <mergeCell ref="I1:J1"/>
    <mergeCell ref="N1:N2"/>
    <mergeCell ref="O1:O2"/>
  </mergeCells>
  <conditionalFormatting sqref="AA7">
    <cfRule type="cellIs" dxfId="5" priority="20" operator="equal">
      <formula>FALSE</formula>
    </cfRule>
  </conditionalFormatting>
  <conditionalFormatting sqref="X3:Z3 X5:Z6">
    <cfRule type="containsText" dxfId="4" priority="13" operator="containsText" text="fałsz">
      <formula>NOT(ISERROR(SEARCH("fałsz",X3)))</formula>
    </cfRule>
  </conditionalFormatting>
  <conditionalFormatting sqref="Y3:Z3 Y5:Z6">
    <cfRule type="cellIs" dxfId="3" priority="15" operator="equal">
      <formula>FALSE</formula>
    </cfRule>
  </conditionalFormatting>
  <conditionalFormatting sqref="X3 X5:X6">
    <cfRule type="cellIs" dxfId="2" priority="14" operator="equal">
      <formula>FALSE</formula>
    </cfRule>
  </conditionalFormatting>
  <conditionalFormatting sqref="AA3 AA5:AA6">
    <cfRule type="cellIs" dxfId="1" priority="12" operator="equal">
      <formula>FALSE</formula>
    </cfRule>
  </conditionalFormatting>
  <conditionalFormatting sqref="AA3 AA5:AA6">
    <cfRule type="cellIs" dxfId="0" priority="11" operator="equal">
      <formula>FALSE</formula>
    </cfRule>
  </conditionalFormatting>
  <dataValidations count="1">
    <dataValidation type="list" allowBlank="1" showInputMessage="1" showErrorMessage="1" sqref="F3 F5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Header>&amp;LWojewództwo &amp;KFF0000[wpisać]&amp;K01+000 -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Urszula Czerkawska</cp:lastModifiedBy>
  <cp:lastPrinted>2021-12-01T15:51:07Z</cp:lastPrinted>
  <dcterms:created xsi:type="dcterms:W3CDTF">2019-02-25T10:53:14Z</dcterms:created>
  <dcterms:modified xsi:type="dcterms:W3CDTF">2021-12-02T08:27:36Z</dcterms:modified>
</cp:coreProperties>
</file>