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activeTab="4"/>
  </bookViews>
  <sheets>
    <sheet name="02 - dolnośląs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Print_Area" localSheetId="0">'02 - dolnośląskie'!$A$1:$O$36</definedName>
    <definedName name="_xlnm.Print_Area" localSheetId="2">'gm podst'!$A$1:$X$119</definedName>
    <definedName name="_xlnm.Print_Area" localSheetId="4">'gm rez'!$A$1:$X$69</definedName>
    <definedName name="_xlnm.Print_Area" localSheetId="1">'pow podst'!$A$1:$W$46</definedName>
    <definedName name="_xlnm.Print_Area" localSheetId="3">'pow rez'!$A$1:$W$25</definedName>
  </definedNames>
  <calcPr fullCalcOnLoad="1"/>
</workbook>
</file>

<file path=xl/sharedStrings.xml><?xml version="1.0" encoding="utf-8"?>
<sst xmlns="http://schemas.openxmlformats.org/spreadsheetml/2006/main" count="1810" uniqueCount="897">
  <si>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</si>
  <si>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</si>
  <si>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</si>
  <si>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</si>
  <si>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</si>
  <si>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</si>
  <si>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</si>
  <si>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Okres realizacji zadania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</si>
  <si>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</si>
  <si>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</si>
  <si>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</si>
  <si>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</si>
  <si>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</si>
  <si>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</si>
  <si>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</si>
  <si>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FDS-II-P-34/2019</t>
  </si>
  <si>
    <t>K</t>
  </si>
  <si>
    <t xml:space="preserve">Powiat Strzeliński </t>
  </si>
  <si>
    <t>0217</t>
  </si>
  <si>
    <t xml:space="preserve">Przebudowa drogi powiatowej nr 3046D od km 0+000 do km 1+980 oraz od km 2+970 do km 7+240 </t>
  </si>
  <si>
    <t>P</t>
  </si>
  <si>
    <t>VIII.2019-XI.2022</t>
  </si>
  <si>
    <t>0218</t>
  </si>
  <si>
    <t>R</t>
  </si>
  <si>
    <t>W</t>
  </si>
  <si>
    <t>Powiat Lubiński</t>
  </si>
  <si>
    <t>0211</t>
  </si>
  <si>
    <t>N</t>
  </si>
  <si>
    <t>0220</t>
  </si>
  <si>
    <t>0201</t>
  </si>
  <si>
    <t>A/2021/P-6</t>
  </si>
  <si>
    <t>Powiat Legnicki</t>
  </si>
  <si>
    <t>0209</t>
  </si>
  <si>
    <t>Przebudowa drogi powiatowej nr 2177D relacji Legnica - Ujazd Górny na terenie miejscowości Koskowice</t>
  </si>
  <si>
    <t>03/2021 - 12/2022</t>
  </si>
  <si>
    <t>Powiat Ząbkowicki</t>
  </si>
  <si>
    <t>0224</t>
  </si>
  <si>
    <t>Powiat Wałbrzyski</t>
  </si>
  <si>
    <t>0221</t>
  </si>
  <si>
    <t>Powiat Jaworski</t>
  </si>
  <si>
    <t>0205</t>
  </si>
  <si>
    <t>0202</t>
  </si>
  <si>
    <t>A/2021/P-9</t>
  </si>
  <si>
    <t>Przebudowa drogi powiatowej nr 1233D w miejscowości Raszówka</t>
  </si>
  <si>
    <t>06/2021 - 11/2022</t>
  </si>
  <si>
    <t>Powiat Kłodzki</t>
  </si>
  <si>
    <t>0208</t>
  </si>
  <si>
    <t>Powiat Polkowicki</t>
  </si>
  <si>
    <t>0216</t>
  </si>
  <si>
    <t>03/2021 - 09/2022</t>
  </si>
  <si>
    <t>A/2021/P-48</t>
  </si>
  <si>
    <t>Powiat Oleśnicki</t>
  </si>
  <si>
    <t>0214</t>
  </si>
  <si>
    <t>Przebudowa drogi powiatowej nr 1500D na odcinku Dziadowa Kłoda - Dalborowice poprzez wykonanie nakładki bitumicznej</t>
  </si>
  <si>
    <t>01/2021 - 12/2022</t>
  </si>
  <si>
    <t>0223</t>
  </si>
  <si>
    <t>B</t>
  </si>
  <si>
    <t>Powiat Lwówecki</t>
  </si>
  <si>
    <t>0212</t>
  </si>
  <si>
    <t>0207</t>
  </si>
  <si>
    <t>Powiat Złotoryjski</t>
  </si>
  <si>
    <t>0226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</si>
  <si>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</si>
  <si>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</si>
  <si>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</si>
  <si>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</si>
  <si>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</si>
  <si>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</si>
  <si>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</si>
  <si>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</si>
  <si>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</si>
  <si>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Powiat</t>
  </si>
  <si>
    <t>Gmina Miasto Świdnica</t>
  </si>
  <si>
    <t>świdnicki</t>
  </si>
  <si>
    <t>wałbrzyski</t>
  </si>
  <si>
    <t>polkowicki</t>
  </si>
  <si>
    <t>średzki</t>
  </si>
  <si>
    <t>dzierżoniowski</t>
  </si>
  <si>
    <t>Gmina Miejska Bolesławiec</t>
  </si>
  <si>
    <t>bolesławiecki</t>
  </si>
  <si>
    <t>A/2020/G-109</t>
  </si>
  <si>
    <t>Gmina Miejska Kłodzko</t>
  </si>
  <si>
    <t>kłodzki</t>
  </si>
  <si>
    <t>Budowa ulicy Pięknej w Kłodzku</t>
  </si>
  <si>
    <t>V 2020 - VII 2022</t>
  </si>
  <si>
    <t>Gmina Węgliniec</t>
  </si>
  <si>
    <t>zgorzelecki</t>
  </si>
  <si>
    <t>ząbkowicki</t>
  </si>
  <si>
    <t>A/2021/G-56</t>
  </si>
  <si>
    <t>Gmina Bardo</t>
  </si>
  <si>
    <t>0224013</t>
  </si>
  <si>
    <t>Przebudowa ulic: Jagiellońskiej, Adama Mickiewicza i Tadeusza Kościuszki w Bardzie wraz z infrastrukturą</t>
  </si>
  <si>
    <t>03/2021 - 11/2022</t>
  </si>
  <si>
    <t>Gmina Marcinowice</t>
  </si>
  <si>
    <t>A/2021/G-186</t>
  </si>
  <si>
    <t>Gmina Żmigród</t>
  </si>
  <si>
    <t>0220063</t>
  </si>
  <si>
    <t>trzebnicki</t>
  </si>
  <si>
    <t>Budowa drogi Bychowo - Żmigród w ramach zadania "Budowa ścieżek rowerowych w południowo - zachodniej części Gminy Żmigród"</t>
  </si>
  <si>
    <t>06/2021 - 10/2022</t>
  </si>
  <si>
    <t>oleśnicki</t>
  </si>
  <si>
    <t>wrocławski</t>
  </si>
  <si>
    <t>Gmina Legnickie Pole</t>
  </si>
  <si>
    <t>legnicki</t>
  </si>
  <si>
    <t>A/2021/G-119</t>
  </si>
  <si>
    <t>Gmina Prochowice</t>
  </si>
  <si>
    <t>0209074</t>
  </si>
  <si>
    <t>Przebudowa ulicy Tadeusza Kościuszki w Prochowicach - droga gminna nr 104551D</t>
  </si>
  <si>
    <t>06/2021 - 08/2022</t>
  </si>
  <si>
    <t>jaworski</t>
  </si>
  <si>
    <t>lubiński</t>
  </si>
  <si>
    <t>A/2021/G-41</t>
  </si>
  <si>
    <t>0219011</t>
  </si>
  <si>
    <t>Budowa wraz z rozbudową ul. gen. Władysława Sikorskiego w Świdnicy działki nr: 172, 162, 252, 121, 135, 136, 419/1; Obręb 0001 - Osiedle Młodych j. ew. 021901_1 miasto Świdnica</t>
  </si>
  <si>
    <t>05/2021 - 09/2022</t>
  </si>
  <si>
    <t>A/2021/G-127</t>
  </si>
  <si>
    <t>Gmina Męcinka</t>
  </si>
  <si>
    <t>0205032</t>
  </si>
  <si>
    <t>Przebudowa drogi gminnej nr 2808D w miejscowościach Męcinka i Nowa Męcinka</t>
  </si>
  <si>
    <t>05/2021 - 10/2022</t>
  </si>
  <si>
    <t>A/2021/G-154</t>
  </si>
  <si>
    <t>Gmina Gaworzyce</t>
  </si>
  <si>
    <t>0216022</t>
  </si>
  <si>
    <t>Przebudowa drogi gminnej nr 100093D pomiędzy miejscowościami Gaworzyce i Kłobuczyn</t>
  </si>
  <si>
    <t>07/2021 - 04/2023</t>
  </si>
  <si>
    <t>A/2021/G-198</t>
  </si>
  <si>
    <t>Gmina Gromadka</t>
  </si>
  <si>
    <t>0201032</t>
  </si>
  <si>
    <t>Przebudowa drogi wraz z chodnikiem w ulicy Szkolnej</t>
  </si>
  <si>
    <t>10/2021 - 11/2022</t>
  </si>
  <si>
    <t>kamiennogórski</t>
  </si>
  <si>
    <t>A/2021/G-63</t>
  </si>
  <si>
    <t>0225063</t>
  </si>
  <si>
    <t>Przebudowa drogi gminnej nr 103639D - ul. Sikorskiego w Węglińcu - etap II</t>
  </si>
  <si>
    <t>09/2021 - 11/2022</t>
  </si>
  <si>
    <t>A/2021/G-51</t>
  </si>
  <si>
    <t>Gmina Syców</t>
  </si>
  <si>
    <t>0214073</t>
  </si>
  <si>
    <t>Przebudowa ul. Kossaka w Sycowie, poprzez przebudowę chodników, wymianę nawierzchni wraz z budową kanalizacji deszczowej i kanału technologicznego</t>
  </si>
  <si>
    <t>A/2021/G-152</t>
  </si>
  <si>
    <t>Gmina Sobótka</t>
  </si>
  <si>
    <t>0223075</t>
  </si>
  <si>
    <t>Przebudowa drogi na ul. Dworcowej, Poprzecznej i Złotej w Sobótce</t>
  </si>
  <si>
    <t>07/2021 - 10/2022</t>
  </si>
  <si>
    <t>Zadanie nowe/wieloletnie [N/W]</t>
  </si>
  <si>
    <t>0215</t>
  </si>
  <si>
    <t>0210</t>
  </si>
  <si>
    <t>Remont drogi powiatowej nr 2607D Podgórki - Wojcieszów w km 3+125 - 7+511</t>
  </si>
  <si>
    <t>Powiat Wołowski</t>
  </si>
  <si>
    <t>0222</t>
  </si>
  <si>
    <t>Rozbudowa drogi powiatowej nr 1353D Godzięcin - granica powiatu</t>
  </si>
  <si>
    <t>N - zadanie nowe, W - nowe zadanie wieloletnie</t>
  </si>
  <si>
    <t>* Kwota dofinansowania zmniejszona z uwagi na osiągnięcie ustawowej wartości list rezerwowych. Nie ma możliwości zwiększenia kwoty dofinansowania. Realizacja zadania będzie wymagała zabezpieczenia wkładu własnego wnioskodawcy w większej wysokości</t>
  </si>
  <si>
    <t>Gmina Polanica-Zdrój</t>
  </si>
  <si>
    <t>A/2021/G-64</t>
  </si>
  <si>
    <t>Gmina Miejska Zgorzelec</t>
  </si>
  <si>
    <t>0225021</t>
  </si>
  <si>
    <t>Przebudowa ulic Daszyńskiego, Piłsudskiego i Kościuszki w Zgorzelcu</t>
  </si>
  <si>
    <t>07/2021 - 11/2022</t>
  </si>
  <si>
    <t>Gmina Miejska Szczawno-Zdrój</t>
  </si>
  <si>
    <t>Gmina Siechnice</t>
  </si>
  <si>
    <t>Gmina Prusice</t>
  </si>
  <si>
    <t>Przebudowa drogi gminnej w miejscowości Skokowa ul. Wrzosowa</t>
  </si>
  <si>
    <t>lubański</t>
  </si>
  <si>
    <t>Gmina Mściwojów</t>
  </si>
  <si>
    <t>Gmina Złotoryja</t>
  </si>
  <si>
    <t>złotoryjski</t>
  </si>
  <si>
    <t>Gmina Siekierczyn</t>
  </si>
  <si>
    <t>Gmina Ścinawa</t>
  </si>
  <si>
    <t>Gmina Dobroszyce</t>
  </si>
  <si>
    <t>Przebudowa drogi wraz z kanalizacją deszczową ul. Przemysłowej w Piechowicach</t>
  </si>
  <si>
    <t>karkonoski</t>
  </si>
  <si>
    <t xml:space="preserve">Lista zadań rekomendowanych do dofinansowania w ramach Rządowego Funduszu Rozwoju Dróg </t>
  </si>
  <si>
    <t>ZATWIERDZAM</t>
  </si>
  <si>
    <t>………………………………………………………………………………….</t>
  </si>
  <si>
    <t>Podsumowanie naboru:</t>
  </si>
  <si>
    <t>Kategoria drogi - rodzaj listy</t>
  </si>
  <si>
    <t>Liczba zadań</t>
  </si>
  <si>
    <t>Wartość zadań ogółem</t>
  </si>
  <si>
    <t>Deklarowana kwota środków własnych</t>
  </si>
  <si>
    <t>Kwota dofinasowania ogółem</t>
  </si>
  <si>
    <t>powiatowe - lista podstawowa, z tego:</t>
  </si>
  <si>
    <t>gminne - lista podstawowa, z tego:</t>
  </si>
  <si>
    <t>RAZEM listy podstawowe, z tego:</t>
  </si>
  <si>
    <t>powiatowe - lista rezerwowa</t>
  </si>
  <si>
    <t>gminne - lista rezerwowa</t>
  </si>
  <si>
    <t>RAZEM listy rezerwowe, z tego:</t>
  </si>
  <si>
    <t>RAZEM listy, z tego:</t>
  </si>
  <si>
    <t>Wnioskowana kwota dofinansowania 
(w zł)</t>
  </si>
  <si>
    <t>Ogółem wartość projektu  
(w zł)</t>
  </si>
  <si>
    <t>Długość odcinka 
(w km)</t>
  </si>
  <si>
    <t>Przebudowa drogi powiatowej nr 1135D w m. Moskorzyn, od km 4+690 do km 5+552</t>
  </si>
  <si>
    <t>A/2021/P-35</t>
  </si>
  <si>
    <t>0208021</t>
  </si>
  <si>
    <t>RFRD/2022/A/P-24</t>
  </si>
  <si>
    <t>RFRD/2022/A/P-38</t>
  </si>
  <si>
    <t>RFRD/2022/A/P-35</t>
  </si>
  <si>
    <t>RFRD/2022/A/P-21</t>
  </si>
  <si>
    <t>RFRD/2022/A/P-9</t>
  </si>
  <si>
    <t>RFRD/2022/A/P-14</t>
  </si>
  <si>
    <t>RFRD/2022/A/P-32</t>
  </si>
  <si>
    <t>RFRD/2022/A/P-2</t>
  </si>
  <si>
    <t>RFRD/2022/A/P-27</t>
  </si>
  <si>
    <t>RFRD/2022/A/P-1</t>
  </si>
  <si>
    <t>RFRD/2022/A/P-15</t>
  </si>
  <si>
    <t>RFRD/2022/A/P-12</t>
  </si>
  <si>
    <t>RFRD/2022/A/P-4</t>
  </si>
  <si>
    <t>RFRD/2022/A/P-33</t>
  </si>
  <si>
    <t>RFRD/2022/A/P-10</t>
  </si>
  <si>
    <t>RFRD/2022/A/P-39</t>
  </si>
  <si>
    <t>RFRD/2022/A/P-23</t>
  </si>
  <si>
    <t>RFRD/2022/A/P-28</t>
  </si>
  <si>
    <t>RFRD/2022/A/P-3</t>
  </si>
  <si>
    <t>RFRD/2022/A/P-25</t>
  </si>
  <si>
    <t>RFRD/2022/A/P-30</t>
  </si>
  <si>
    <t>RFRD/2022/A/P-41</t>
  </si>
  <si>
    <t>RFRD/2022/A/P-26</t>
  </si>
  <si>
    <t>RFRD/2022/A/P-43</t>
  </si>
  <si>
    <t>Powiat Świdnicki</t>
  </si>
  <si>
    <t>0219</t>
  </si>
  <si>
    <t xml:space="preserve">Powiat Lubiński </t>
  </si>
  <si>
    <t xml:space="preserve">Powiat Kamiennogórski </t>
  </si>
  <si>
    <t xml:space="preserve">Powiat Dzierżoniowski </t>
  </si>
  <si>
    <t>Powiat Górowski</t>
  </si>
  <si>
    <t>0204</t>
  </si>
  <si>
    <t>Powiat Milicki</t>
  </si>
  <si>
    <t>0213</t>
  </si>
  <si>
    <t xml:space="preserve">Powiat Trzebnicki </t>
  </si>
  <si>
    <t>Powiat Strzeliński</t>
  </si>
  <si>
    <t xml:space="preserve">Powiat Oławski </t>
  </si>
  <si>
    <t>Powiat Głogowski</t>
  </si>
  <si>
    <t>0203</t>
  </si>
  <si>
    <t xml:space="preserve">Powiat Lubański </t>
  </si>
  <si>
    <t xml:space="preserve">Remont drogi powiatowej nr 3275D Niemojów - Różanka </t>
  </si>
  <si>
    <t>V.2022-IX.2023</t>
  </si>
  <si>
    <t>Remont odcinka drogi powiatowej nr 2180D w m. Szczytniki nad Kaczawą od km 9+103,50 do km 10+353,50</t>
  </si>
  <si>
    <t>IV-IX.2022</t>
  </si>
  <si>
    <t>Przebudowa drogi powiatowej nr 3150D na odcinku Jemna - Budzów od km 3+350 do km 5+628 - etap I od km 4+400 do km 5+628</t>
  </si>
  <si>
    <t>IV-X.2022</t>
  </si>
  <si>
    <t xml:space="preserve">Remont drogi powiatowej nr 2919D na odcinku od drogi wojewódzkiej nr 382 w kier. m. Olszany </t>
  </si>
  <si>
    <t>Remont drogi powiatowej nr 1232D relacji Lisiec-Zimna Woda</t>
  </si>
  <si>
    <t>IV.2022-VI.2023</t>
  </si>
  <si>
    <t xml:space="preserve">Remont drogi powiatowej nr 3475D na odcinku Błażkowa - Lubawka w km 0+042 - 0+533 wraz z odbudową muru oporowego </t>
  </si>
  <si>
    <t>VI-IX.2022</t>
  </si>
  <si>
    <t>Przebudowa drogi powiatowej nr 3381D ul. Kolejowa w Głuszycy</t>
  </si>
  <si>
    <t>VII-XI.2022</t>
  </si>
  <si>
    <t>Przebudowa przepustu drogowego w ciagu drogi powiatowej nr 2879D w Jędrzejowicach</t>
  </si>
  <si>
    <t>III-XI.2022</t>
  </si>
  <si>
    <t>Przebudowa drogi powiatowej nr 2808D w miejcowości Męcinka o dł. Ok. 0,5 km.</t>
  </si>
  <si>
    <t>V-XI.2022</t>
  </si>
  <si>
    <t>Remont drogi powiatowej nr 2768D w miejscowości Ciechanowice w km 1+377 - 1+480 wraz z remontem wiaduktu drogowego n/PKP</t>
  </si>
  <si>
    <t>V-IX.2022</t>
  </si>
  <si>
    <t>Przebudowa - modernizacja drogi powiatowej nr 1081D w m. Osetno</t>
  </si>
  <si>
    <t>Remont drogi powiatowej nr 1400D na odcinku Słączno-Poradów</t>
  </si>
  <si>
    <t>III-XII.2022</t>
  </si>
  <si>
    <t>Remont drogi powiatowej nr 2511D Lubomierz - Radoniów o dł. 4,088 km ( 7+614 - 11+702)</t>
  </si>
  <si>
    <t>V-X.2022</t>
  </si>
  <si>
    <t>Remont drogi powiatowej nr 1211D na odcinkach Olszany- Górzyn - Naroczyce</t>
  </si>
  <si>
    <t xml:space="preserve">Przebudowa drogi powiatowej nr 1367D relacji Strzeszów - Ozorowice - Szewce - odcinek 2 </t>
  </si>
  <si>
    <t>V.2022-IV.2023</t>
  </si>
  <si>
    <t xml:space="preserve">Przebudowa skrzyżowania drogi powiatowej nr 3226D ul. Kościuszki w Kłodzku z ul. Malczewskiego i ul. Daszyńskiego </t>
  </si>
  <si>
    <t>Przebudowa drogi powiatowej nr 3065D Kondratowice - Białobrzezie od km 0+000 do km 1+340</t>
  </si>
  <si>
    <t>I-XI.2022</t>
  </si>
  <si>
    <t xml:space="preserve">Przebudowa drogi powiatowej nr 3012D w Uciechowie </t>
  </si>
  <si>
    <t>Przebudowa drogi powiatowej nr 1577D, ulica 1 Maja w Oławie, długość 351 m</t>
  </si>
  <si>
    <t>IV-XI.2022</t>
  </si>
  <si>
    <t>VI-X.2022</t>
  </si>
  <si>
    <t>Przebudowa drogi powiatowej 1015D w m. Ruszowice</t>
  </si>
  <si>
    <t>V-XII.2022</t>
  </si>
  <si>
    <t>Remont drogi nr 1591D Pełczyce - Polwica - Piskorzówek</t>
  </si>
  <si>
    <t>Przebudowa drogi powiatowej nr 2447D w km 0+300-3+918 w miejscowości Zaręba - Wesołówka - Siekierczyn</t>
  </si>
  <si>
    <t>RFRD/2022/A/P-11</t>
  </si>
  <si>
    <t>RFRD/2022/A/P-13</t>
  </si>
  <si>
    <t>RFRD/2022/A/P-22</t>
  </si>
  <si>
    <t>RFRD/2022/A/P-42</t>
  </si>
  <si>
    <t>RFRD/2022/A/P-5</t>
  </si>
  <si>
    <t>RFRD/2022/A/P-16</t>
  </si>
  <si>
    <t>RFRD/2022/A/P-31</t>
  </si>
  <si>
    <t>RFRD/2022/A/P-7</t>
  </si>
  <si>
    <t>RFRD/2022/A/P-6</t>
  </si>
  <si>
    <t>RFRD/2022/A/P-20</t>
  </si>
  <si>
    <t>RFRD/2022/A/P-34</t>
  </si>
  <si>
    <t>RFRD/2022/A/P-8</t>
  </si>
  <si>
    <t>RFRD/2022/A/P-18</t>
  </si>
  <si>
    <t>RFRD/2022/A/P-19</t>
  </si>
  <si>
    <t>RFRD/2022/A/P-29</t>
  </si>
  <si>
    <t>RFRD/2022/A/P-36</t>
  </si>
  <si>
    <t xml:space="preserve">Powiat Bolesławiecki </t>
  </si>
  <si>
    <t xml:space="preserve">Powiat Wrocławski </t>
  </si>
  <si>
    <t>Gmina Wałbrzych</t>
  </si>
  <si>
    <t>0265</t>
  </si>
  <si>
    <t>Gmina Legnica</t>
  </si>
  <si>
    <t>0262</t>
  </si>
  <si>
    <t xml:space="preserve">Powiat Średzki </t>
  </si>
  <si>
    <t>Miasto Jelenia Góra</t>
  </si>
  <si>
    <t>0261</t>
  </si>
  <si>
    <t>Powiat Karkonoski</t>
  </si>
  <si>
    <t>0206</t>
  </si>
  <si>
    <t xml:space="preserve">Przebudowa drogi powiatowej nr 2273D relacji Bożejowice - Otok </t>
  </si>
  <si>
    <t>Przebudowa - modernizacja drogi powiatowej  w m. Lubiel</t>
  </si>
  <si>
    <t>Remont drogi powiatowej nr 2885D na odcinku Bystrzyca Górna-Bojanowice</t>
  </si>
  <si>
    <t xml:space="preserve">Remont drogi powiatowej nr 1006D - II etap </t>
  </si>
  <si>
    <t>IV-XII.2022</t>
  </si>
  <si>
    <t>Remont drogi powiatowej nr 1436D na odcinku od miejscowości Borzynowo do miejscowości Stara Huta</t>
  </si>
  <si>
    <t>Rozbudowa drogi powiatowej nr 1960D na odcinku od skrzyżowania z drogą powiatową nr 1956D do działki gminnej nr 146/1 dr w m. Wilczków, gm. Żórawina</t>
  </si>
  <si>
    <t>I-VII.2022</t>
  </si>
  <si>
    <t>Remont drogi powiatowej nr 1277D w m. Smogorzówek</t>
  </si>
  <si>
    <t>VII-VIII.2022</t>
  </si>
  <si>
    <t>Przebudowa skrzyżowania ulicy Sikorskiego (droga krajowa nr 35) i ulicy Moniuszki (droga powiatowa nr 3361D) w Wałbrzychu</t>
  </si>
  <si>
    <t>Przebudowa ul. Sikorskiego w Legnicy</t>
  </si>
  <si>
    <t>VI.2022-VI.2023</t>
  </si>
  <si>
    <t xml:space="preserve">Przebudowa drogi powiatowej nr 1066D Środa Śląska - Jastrzębce, Chomiąża-Malczyce wraz z budową ścieżki rowerowej </t>
  </si>
  <si>
    <t>Remont drogi powiatowej nr 2531D Pilchowice - Radomice o dł. 4,6 km (0+000 - 4+600)</t>
  </si>
  <si>
    <t xml:space="preserve">Przebudowa drogi powiatoiwej nr 3401D (ul. Matejki) i drogi powiatowej nr 3361D (ul. Moniuszki): od ul. Metejki do ul. Zamkowiej w Wałbrzychu wraz z towarzyszącą infrastrukturą w ramach rewitalizacji poprawa dostępności komunikacyjnej, podniesienie estetyki miasta </t>
  </si>
  <si>
    <t xml:space="preserve">Przebudowa przestrzeni miejskiej Alei Wojska Polskiego w Jeleniej Górze </t>
  </si>
  <si>
    <t>I-V.2022</t>
  </si>
  <si>
    <t>Przebudowa ul. 1-go Maja na odcinku od ul. Jedności Narodowej do ul. Kilińskiego w Szklarskiej Porębie (w km 0+000 do 0+561)</t>
  </si>
  <si>
    <t>IV.2022-IX.2023</t>
  </si>
  <si>
    <t>Przebudowa drogi powiatowej nr 3049D Borek Strzeliński - Boreczek</t>
  </si>
  <si>
    <t>Przebudowa wraz z rozbudową drogi powiatowej nr 1150D w m. Koźlice od km 3+065 do km 4+060</t>
  </si>
  <si>
    <t>II-XII.2022</t>
  </si>
  <si>
    <t>RFRD/2022/A/G-102</t>
  </si>
  <si>
    <t>RFRD/2022/A/G-35</t>
  </si>
  <si>
    <t>RFRD/2022/A/G-104</t>
  </si>
  <si>
    <t>RFRD/2022/A/G-97</t>
  </si>
  <si>
    <t>RFRD/2022/A/G-6</t>
  </si>
  <si>
    <t>RFRD/2022/A/G-84</t>
  </si>
  <si>
    <t>RFRD/2022/A/G-148</t>
  </si>
  <si>
    <t>RFRD/2022/A/G-25</t>
  </si>
  <si>
    <t>RFRD/2022/A/G-103</t>
  </si>
  <si>
    <t>RFRD/2022/A/G-76</t>
  </si>
  <si>
    <t>RFRD/2022/A/G-120</t>
  </si>
  <si>
    <t>RFRD/2022/A/G-75</t>
  </si>
  <si>
    <t>RFRD/2022/A/G-57</t>
  </si>
  <si>
    <t>RFRD/2022/A/G-112</t>
  </si>
  <si>
    <t>RFRD/2022/A/G-142</t>
  </si>
  <si>
    <t>RFRD/2022/A/G-159</t>
  </si>
  <si>
    <t>RFRD/2022/A/G-79</t>
  </si>
  <si>
    <t>RFRD/2022/A/G-83</t>
  </si>
  <si>
    <t>RFRD/2022/A/G-87</t>
  </si>
  <si>
    <t>RFRD/2022/A/G-20</t>
  </si>
  <si>
    <t>RFRD/2022/A/G-31</t>
  </si>
  <si>
    <t>RFRD/2022/A/G-143</t>
  </si>
  <si>
    <t>RFRD/2022/A/G-4</t>
  </si>
  <si>
    <t>RFRD/2022/A/G-78</t>
  </si>
  <si>
    <t>RFRD/2022/A/G-114</t>
  </si>
  <si>
    <t>RFRD/2022/A/G-141</t>
  </si>
  <si>
    <t>RFRD/2022/A/G-5</t>
  </si>
  <si>
    <t>RFRD/2022/A/G-106</t>
  </si>
  <si>
    <t>RFRD/2022/A/G-136</t>
  </si>
  <si>
    <t>RFRD/2022/A/G-100</t>
  </si>
  <si>
    <t>RFRD/2022/A/G-48</t>
  </si>
  <si>
    <t>RFRD/2022/A/G-11</t>
  </si>
  <si>
    <t>RFRD/2022/A/G-15</t>
  </si>
  <si>
    <t>RFRD/2022/A/G-60</t>
  </si>
  <si>
    <t>RFRD/2022/A/G-80</t>
  </si>
  <si>
    <t>RFRD/2022/A/G-43</t>
  </si>
  <si>
    <t>RFRD/2022/A/G-71</t>
  </si>
  <si>
    <t>RFRD/2022/A/G-125</t>
  </si>
  <si>
    <t>RFRD/2022/A/G-18</t>
  </si>
  <si>
    <t>RFRD/2022/A/G-19</t>
  </si>
  <si>
    <t>RFRD/2022/A/G-127</t>
  </si>
  <si>
    <t>RFRD/2022/A/G-132</t>
  </si>
  <si>
    <t>RFRD/2022/A/G-146</t>
  </si>
  <si>
    <t>RFRD/2022/A/G-168</t>
  </si>
  <si>
    <t>RFRD/2022/A/G-29</t>
  </si>
  <si>
    <t>RFRD/2022/A/G-3</t>
  </si>
  <si>
    <t>RFRD/2022/A/G-13</t>
  </si>
  <si>
    <t>RFRD/2022/A/G-7</t>
  </si>
  <si>
    <t>RFRD/2022/A/G-26</t>
  </si>
  <si>
    <t>RFRD/2022/A/G-27</t>
  </si>
  <si>
    <t>RFRD/2022/A/G-86</t>
  </si>
  <si>
    <t>RFRD/2022/A/G-90</t>
  </si>
  <si>
    <t>RFRD/2022/A/G-91</t>
  </si>
  <si>
    <t>RFRD/2022/A/G-105</t>
  </si>
  <si>
    <t>RFRD/2022/A/G-124</t>
  </si>
  <si>
    <t>RFRD/2022/A/G-46</t>
  </si>
  <si>
    <t>RFRD/2022/A/G-121</t>
  </si>
  <si>
    <t>RFRD/2022/A/G-16</t>
  </si>
  <si>
    <t>RFRD/2022/A/G-50</t>
  </si>
  <si>
    <t>RFRD/2022/A/G-119</t>
  </si>
  <si>
    <t>RFRD/2022/A/G-170</t>
  </si>
  <si>
    <t>RFRD/2022/A/G-41</t>
  </si>
  <si>
    <t>RFRD/2022/A/G-45</t>
  </si>
  <si>
    <t>RFRD/2022/A/G-52</t>
  </si>
  <si>
    <t>RFRD/2022/A/G-101</t>
  </si>
  <si>
    <t>RFRD/2022/A/G-167</t>
  </si>
  <si>
    <t>RFRD/2022/A/G-38</t>
  </si>
  <si>
    <t>RFRD/2022/A/G-61</t>
  </si>
  <si>
    <t>RFRD/2022/A/G-93</t>
  </si>
  <si>
    <t>RFRD/2022/A/G-95</t>
  </si>
  <si>
    <t>RFRD/2022/A/G-108</t>
  </si>
  <si>
    <t>RFRD/2022/A/G-30</t>
  </si>
  <si>
    <t>RFRD/2022/A/G-2</t>
  </si>
  <si>
    <t>RFRD/2022/A/G-12</t>
  </si>
  <si>
    <t>RFRD/2022/A/G-33</t>
  </si>
  <si>
    <t>RFRD/2022/A/G-36</t>
  </si>
  <si>
    <t>RFRD/2022/A/G-144</t>
  </si>
  <si>
    <t>Gmina Kłodzko</t>
  </si>
  <si>
    <t>208072</t>
  </si>
  <si>
    <t>Gmina Kudowa-Zdrój</t>
  </si>
  <si>
    <t>208031</t>
  </si>
  <si>
    <t>Gmina Radków</t>
  </si>
  <si>
    <t>208123</t>
  </si>
  <si>
    <t>Gmina Dobromierz</t>
  </si>
  <si>
    <t>219032</t>
  </si>
  <si>
    <t xml:space="preserve">Gmina Janowice Wielkie </t>
  </si>
  <si>
    <t>206052</t>
  </si>
  <si>
    <t>223073</t>
  </si>
  <si>
    <t xml:space="preserve">Gmina Strzegom </t>
  </si>
  <si>
    <t>219063</t>
  </si>
  <si>
    <t xml:space="preserve">Gmina Stronie Śląskie </t>
  </si>
  <si>
    <t>208133</t>
  </si>
  <si>
    <t>Gmina Kamieniec Ząbkowicki</t>
  </si>
  <si>
    <t>224032</t>
  </si>
  <si>
    <t>Gmina Mieroszów</t>
  </si>
  <si>
    <t>221063</t>
  </si>
  <si>
    <t>Gmina Piława Górna</t>
  </si>
  <si>
    <t>202041</t>
  </si>
  <si>
    <t>Gmina Nowa Ruda</t>
  </si>
  <si>
    <t>208112</t>
  </si>
  <si>
    <t>Gmina Pieszyce</t>
  </si>
  <si>
    <t>202033</t>
  </si>
  <si>
    <t>Gmina Złoty Stok</t>
  </si>
  <si>
    <t>224073</t>
  </si>
  <si>
    <t>Gmina Zawonia</t>
  </si>
  <si>
    <t>220052</t>
  </si>
  <si>
    <t>Gmina Przemków</t>
  </si>
  <si>
    <t>216053</t>
  </si>
  <si>
    <t>Gmina Paszowice</t>
  </si>
  <si>
    <t>205052</t>
  </si>
  <si>
    <t>Miasto i Gmina Bierutów</t>
  </si>
  <si>
    <t>214023</t>
  </si>
  <si>
    <t>Gmina Czarny Bór</t>
  </si>
  <si>
    <t>221042</t>
  </si>
  <si>
    <t>Gmina Świebodzice</t>
  </si>
  <si>
    <t>219021</t>
  </si>
  <si>
    <t>226062</t>
  </si>
  <si>
    <t xml:space="preserve">Gmina Miejska Piechowice </t>
  </si>
  <si>
    <t>206031</t>
  </si>
  <si>
    <t>Gmina Pęcław</t>
  </si>
  <si>
    <t>203052</t>
  </si>
  <si>
    <t>Gmina Krotoszyce</t>
  </si>
  <si>
    <t>209032</t>
  </si>
  <si>
    <t>Gmina Jeżów Sudecki</t>
  </si>
  <si>
    <t>206062</t>
  </si>
  <si>
    <t>Gmina Warta Bolesławiecka</t>
  </si>
  <si>
    <t>201062</t>
  </si>
  <si>
    <t>224013</t>
  </si>
  <si>
    <t>Gmina Ziębice</t>
  </si>
  <si>
    <t>224063</t>
  </si>
  <si>
    <t>Gmina Szczytna</t>
  </si>
  <si>
    <t>208143</t>
  </si>
  <si>
    <t>Gmina Miejska Kamienna Góra</t>
  </si>
  <si>
    <t>207011</t>
  </si>
  <si>
    <t>Gmina Miejska Dzierżoniów</t>
  </si>
  <si>
    <t>202021</t>
  </si>
  <si>
    <t>Gmina Głuszyca</t>
  </si>
  <si>
    <t>221053</t>
  </si>
  <si>
    <t xml:space="preserve">Gmina Międzylesie </t>
  </si>
  <si>
    <t>208103</t>
  </si>
  <si>
    <t xml:space="preserve">Gmina Ząbkowice Śląskie </t>
  </si>
  <si>
    <t>224053</t>
  </si>
  <si>
    <t xml:space="preserve">Gmina Miejska Kłodzko </t>
  </si>
  <si>
    <t>208021</t>
  </si>
  <si>
    <t>Gmina Stare Bogaczowice</t>
  </si>
  <si>
    <t>221072</t>
  </si>
  <si>
    <t>Gmina Niemcza</t>
  </si>
  <si>
    <t>202073</t>
  </si>
  <si>
    <t>210072</t>
  </si>
  <si>
    <t>205042</t>
  </si>
  <si>
    <t>219052</t>
  </si>
  <si>
    <t>209052</t>
  </si>
  <si>
    <t>Gmina Kotla</t>
  </si>
  <si>
    <t>203042</t>
  </si>
  <si>
    <t>Gmina Jemielno</t>
  </si>
  <si>
    <t>204022</t>
  </si>
  <si>
    <t>205032</t>
  </si>
  <si>
    <t>Gmina Lądek-Zdrój</t>
  </si>
  <si>
    <t>208083</t>
  </si>
  <si>
    <t>Gmina Twardogóra</t>
  </si>
  <si>
    <t>214083</t>
  </si>
  <si>
    <t>214073</t>
  </si>
  <si>
    <t>211043</t>
  </si>
  <si>
    <t>225063</t>
  </si>
  <si>
    <t>201011</t>
  </si>
  <si>
    <t>Gmina Świdnica</t>
  </si>
  <si>
    <t>219072</t>
  </si>
  <si>
    <t>Gmina Miejska Nowa Ruda</t>
  </si>
  <si>
    <t>208041</t>
  </si>
  <si>
    <t>220023</t>
  </si>
  <si>
    <t>Gmina Trzebnica</t>
  </si>
  <si>
    <t>220033</t>
  </si>
  <si>
    <t>Gmina Żukowice</t>
  </si>
  <si>
    <t>203062</t>
  </si>
  <si>
    <t>214032</t>
  </si>
  <si>
    <t>Gmina Oborniki Śląskie</t>
  </si>
  <si>
    <t>220013</t>
  </si>
  <si>
    <t xml:space="preserve">Gmina Wądroże Wielkie </t>
  </si>
  <si>
    <t>205062</t>
  </si>
  <si>
    <t>221031</t>
  </si>
  <si>
    <t>220063</t>
  </si>
  <si>
    <t>208051</t>
  </si>
  <si>
    <t>Gmina Bielawa</t>
  </si>
  <si>
    <t>202011</t>
  </si>
  <si>
    <t>Gmina Udanin</t>
  </si>
  <si>
    <t>218052</t>
  </si>
  <si>
    <t>Gmina Pieńsk</t>
  </si>
  <si>
    <t>225043</t>
  </si>
  <si>
    <t>Gmina Świerzawa</t>
  </si>
  <si>
    <t>226043</t>
  </si>
  <si>
    <t>Gmina Mysłakowice</t>
  </si>
  <si>
    <t>206072</t>
  </si>
  <si>
    <t>223083</t>
  </si>
  <si>
    <t>Przebudowa drogi gminnej nr 118897D we wsi Krosnowice odcinek od cmentarza</t>
  </si>
  <si>
    <t>VII.2022-VI.2023</t>
  </si>
  <si>
    <t>Przebudowa ul. Słone w Kudowie-Zdroju - etap I</t>
  </si>
  <si>
    <t>I-XII.2022</t>
  </si>
  <si>
    <t>Remont drogi gminnej nr 118739 ul. Kolonia Leśna w miejscowości Radków</t>
  </si>
  <si>
    <t>III-X.2022</t>
  </si>
  <si>
    <t>Remont mostu w ciągu drogi publicznej nr 112335D wraz z dojazdem do obiektu w miejscowości Gniewków</t>
  </si>
  <si>
    <t>Remont nawierzchni drogi gminnej ul. Robotniczej zlokalizowanej na terenie działek 685/1, 683/1 i 685/2 wraz z przebudową przepustu na działce 685/2 w Janowicach Wielkich</t>
  </si>
  <si>
    <t>Remont ul. Nasławickiej w Rękowie</t>
  </si>
  <si>
    <t>VII.2022-X.2023</t>
  </si>
  <si>
    <t>Remont drogi gminnej w miejscowości Granica</t>
  </si>
  <si>
    <t>VI.2022-XI.2023</t>
  </si>
  <si>
    <t xml:space="preserve">Przebudowa drogi gminnej nr 119901D  w Strachocinie </t>
  </si>
  <si>
    <t xml:space="preserve">Przebudowa drogi gminnej wewnętrznej zlokalizowanej na działkach nr 622/2, 638, 622/1, 531/8, 531/30, 545/21, 545/18 obręb Kamieniec Ząbkowicki do parametrów wymaganych dla dróg publicznych </t>
  </si>
  <si>
    <t>Wymiana nawierzchni jezdni drogi gminnej ul. Miłej w Mieroszowie</t>
  </si>
  <si>
    <t>VII-X.2022</t>
  </si>
  <si>
    <t xml:space="preserve">Przebudowa drogi gminnej nr 118025D ul. Dalszej w Piławie Górnej </t>
  </si>
  <si>
    <t>VI-XI.2022</t>
  </si>
  <si>
    <t>Przebudowa drogi o numerze ewidencyjnym 118517D, 120362D w miejscowości Włodowice - Krajanów</t>
  </si>
  <si>
    <t>Remont drogi gminnej nr 117651D - ul. Świdnickiej w gminie Pieszyce (na odcinku od posesji Świdnicka 22 do skrzyżowania z ul. Okrzei)</t>
  </si>
  <si>
    <t>Przebudowa ul. 3 Maja i placu Adama Mickiewicza w Złotym Stoku</t>
  </si>
  <si>
    <t>IV.2022-III.2023</t>
  </si>
  <si>
    <t>Remont drogi gminnej w miejscowości Miłonowice</t>
  </si>
  <si>
    <t>Remont nawierzchni części ulicy Kamiennej i Kościuszki w miejscowości Przemków</t>
  </si>
  <si>
    <t>VI.2022-XII.2023</t>
  </si>
  <si>
    <t xml:space="preserve">Remont nawierzchni drogi gminnej nr 110699 w Sokolej wraz z wykonaniem chodnika i przejścia dla pieszych </t>
  </si>
  <si>
    <t>V-VIII.2022</t>
  </si>
  <si>
    <t>Remont ul. Ceglanej i ul. Kasztanowej w miejscowości Bierutów</t>
  </si>
  <si>
    <t>Przebudowa ulicy Kolejowej w Czarnym Borze</t>
  </si>
  <si>
    <t>II-XI.2022</t>
  </si>
  <si>
    <t>Budowa małej obwodnicy wraz z niezbędną infrastrukturą w rejonie Osiedla Piastowskiego w Świebodzicach</t>
  </si>
  <si>
    <t>IX.2022-VIII.2024</t>
  </si>
  <si>
    <t>Przebudowa drogi wewnętrznej w Wilkowie-Osiedlu</t>
  </si>
  <si>
    <t>III-VII.2022</t>
  </si>
  <si>
    <t xml:space="preserve">głogowski </t>
  </si>
  <si>
    <t>Przebudowa drogi gminnej w miejscowości Pęcław</t>
  </si>
  <si>
    <t>Remont drogi gminnej w miejscowości Tyńczyk Legnicki</t>
  </si>
  <si>
    <t>II.2022-I.2023</t>
  </si>
  <si>
    <t>Odbudowa drogi gminnej ul. Zielone Wzgórze w Dziwiszowie</t>
  </si>
  <si>
    <t>Przebudowa drogi gminnej nr 104224D w miejscowości Szczytnica - Etap II</t>
  </si>
  <si>
    <t>Przebudowa odcinka drogi gminnej publicznej nr 118788D w Opolnicy i drogi wewnętrznej na działce nr 325/1 (obr. Opolnica). Budowa drogi i infrastruktury technicznej ulicy Chabrowej w Bardzie</t>
  </si>
  <si>
    <t xml:space="preserve">Przebudowa drogi gminnej ul. Słonecznej w Henrykowie </t>
  </si>
  <si>
    <t>Budowa dróg gminnych - ulicy Jaśmnowej i Brzozowej w Szczytnej</t>
  </si>
  <si>
    <t>Przebudowa drogi ul. Lubawskiej w Kamiennej Górze</t>
  </si>
  <si>
    <t>IV.2022-VIII.2023</t>
  </si>
  <si>
    <t>Przebudowa ul. Sikorskiego w Dzierżoniowie</t>
  </si>
  <si>
    <t>VI.2022-VII.2023</t>
  </si>
  <si>
    <t>Poprawa bezpieczeństwa ruchu drogowego poprzez remont drogi ul. Górnośląska w Głuszycy</t>
  </si>
  <si>
    <t>Przebudowa dróg gminnych nr 119964D i 119958 wraz z przepustami i zjazdami w miejscowości Jaworek - Domaszków</t>
  </si>
  <si>
    <t xml:space="preserve">Przebudowa części ul. Jasnej w Ząbkowicach Śląskich </t>
  </si>
  <si>
    <t>Przebudowa ulicy Śląskiej w Kłodzku wraz z wymianą oświetlenia ulicznego na nowoczesne typu LED</t>
  </si>
  <si>
    <t>Remont drogi gminnej ul. Główna w Starych Bogaczowicach, działka nr 661</t>
  </si>
  <si>
    <t>III-V.2022</t>
  </si>
  <si>
    <t>Przebudowa drogi gminnej nr 117506D w Wilkowie Wielkim</t>
  </si>
  <si>
    <t>Remont drogi gminnej nr 109647D w Siekierczynie</t>
  </si>
  <si>
    <t xml:space="preserve">Remont części drogi gminnej o dł. 542 mb w Siekierczynie </t>
  </si>
  <si>
    <t>Przebudowa drogi gminnej w Targoszynie w graniach działek nr 143/41, 143/40, 438/10</t>
  </si>
  <si>
    <t>Przebudowa z rozbudową dróg osiedlowych gminnych w Marcinowicach</t>
  </si>
  <si>
    <t>IV.2022-XII.2023</t>
  </si>
  <si>
    <t>Remont dróg gminnych nr 107412D, 107413D w miejscowości Legnickie Pole</t>
  </si>
  <si>
    <t>Przebudowa dróg gminnych w miejscowości Głogówko</t>
  </si>
  <si>
    <t>górowiski</t>
  </si>
  <si>
    <t>Przebudowa drogi gminnej nr 100829D w m. Chorągwice</t>
  </si>
  <si>
    <t>Przebudowa drogi gminnej nr 2809D na odcinku Męcinka - Słup</t>
  </si>
  <si>
    <t>Przebudowa drogi gminnej nr 119805D - ul. Kościelnej w Lądku-Zdroju</t>
  </si>
  <si>
    <t xml:space="preserve">Remont nawierzchni drogi gminnej ul. Kolejowej i Kochanowskiego zlokalizowanej na terenie działek 689 i nr 863 w Janowicach Wielkich </t>
  </si>
  <si>
    <t>Przebudowa drogi gminnej nr 119901D  w Goszowie</t>
  </si>
  <si>
    <t>Remont drogi gminnej w miejscowości Dąbrowa</t>
  </si>
  <si>
    <t xml:space="preserve">Przebudowa ul. Jana matejki w Sycowie, poprzez przebudowę chodników, wymianę nawierzchni wraz z budową kanalizacji deszczowej </t>
  </si>
  <si>
    <t>Budowa drogi gminnej na terenie miasta Ścinawa - ul. Klasztorna i Franciszkańska</t>
  </si>
  <si>
    <t>I.2022-XII.2023</t>
  </si>
  <si>
    <t>Remont dróg gminnych we wsi Zabrów na działkach nr 407/1, 411/1, 412</t>
  </si>
  <si>
    <t xml:space="preserve">Remont drogi ul. 3-go Maja oraz ul. 11-go Listopada w Ścinawce Średniej </t>
  </si>
  <si>
    <t>Remont odcinka drogi gminnej nr 103632D stanowiącej ul. T. Kościuszki w Węglińcu</t>
  </si>
  <si>
    <t>I-X.2022</t>
  </si>
  <si>
    <t xml:space="preserve">Remont drogi ul. Obrońców Westerplatte w Bolesławcu </t>
  </si>
  <si>
    <t>IV-VIII.2022</t>
  </si>
  <si>
    <t>Poprawa bezpieczeństwa ruchu drogowego poprzez remont drogi gminnej ul. Warszawska w Głuszycy</t>
  </si>
  <si>
    <t>Przebudowa obiektu mostowego nad rzeką Piławą wraz z odcinkiem drogi gminnej nr 111785D w miejscowości Makowice</t>
  </si>
  <si>
    <t>VI.2022-V.2023</t>
  </si>
  <si>
    <t xml:space="preserve">Przebudowa ul. Akacjowej wraz z przebudową kanalizacji deszczowej </t>
  </si>
  <si>
    <t>VI.2022-IV.2023</t>
  </si>
  <si>
    <t>Przebudowa drogi gminnej na odcinku od Głuchowa Górnego do Boleścina</t>
  </si>
  <si>
    <t>IX.2022-VIII.2023</t>
  </si>
  <si>
    <t>Remont drogi gminnej nr 100050D w m. Domaniowice, gmina Żukowice</t>
  </si>
  <si>
    <t xml:space="preserve">Przebudowa ul. Rzemieślniczej i Okrężnej w Dobroszycach </t>
  </si>
  <si>
    <t xml:space="preserve">Budowa drogi gminnej ul. Energetyczna w Obornikach Śląskich </t>
  </si>
  <si>
    <t>Przebudowa drogi gminnej na dz. nr 171, 179 obręb Jenków, gmina Wądroże Wielkie</t>
  </si>
  <si>
    <t>Budowa drogi publicznej w Szczawnie-Zdroju, stanowiącej dojazd do terenów inwestycyjnych pod budownictwo mieszkaniowe</t>
  </si>
  <si>
    <t>Budowa dróg na ul. Jaśminowej, Lawendowej, Wrzosowej, Różanej i Azaliowej w Żmigrodzie</t>
  </si>
  <si>
    <t>VII.2022-IX.2023</t>
  </si>
  <si>
    <t>Przebudowa ul. A. Mickiewicza w Polanicy-Zdroju</t>
  </si>
  <si>
    <t>III.2022-II.2023</t>
  </si>
  <si>
    <t>Przebudowa drogi gminnej nr 117957D ( ul. Stefana Żeromskiego - etap I) oraz drogi gminnej nr 117878 (ul. Przedwiośnie) w Bielawie</t>
  </si>
  <si>
    <t>Przebudowa drogi gminnej 107351D w miejscowości Ujazd Dolny</t>
  </si>
  <si>
    <t>Remont drogi w Luboszycach Małych dz nr 6, 8/2, 69, 83</t>
  </si>
  <si>
    <t>Remont drogi gminnej ul. Romualda Traugutta w Pieńsku</t>
  </si>
  <si>
    <t>Remont ul. Pocztowej w Dzierżoniowie</t>
  </si>
  <si>
    <t xml:space="preserve">Przebudowa drogi gminnej w Świerzawie nr 110284D - pl. Wolności, nr 110275D - pl. Bolesława Piasta wraz z kanalizacją deszczową i chodnikiem </t>
  </si>
  <si>
    <t>IV.2022-XI.2023</t>
  </si>
  <si>
    <t>Przebudowa drogi gminnej ul. Sportowa na działce 1280/28, 1279, 1275, 194/2 w Mysłakowicach - obręb 0009</t>
  </si>
  <si>
    <t xml:space="preserve">Rozbudowa ulicy Prawocińskiej w Siechnicach </t>
  </si>
  <si>
    <t>VI.2022-IX.2023</t>
  </si>
  <si>
    <t>RFRD/2022/A/G-160</t>
  </si>
  <si>
    <t>Gmina Marciszów</t>
  </si>
  <si>
    <t>207042</t>
  </si>
  <si>
    <t xml:space="preserve">Przebudowa drogi gminnej nr 114490D - ul. Dworcowa w Marciszowie </t>
  </si>
  <si>
    <t>RFRD/2022/A/G-169</t>
  </si>
  <si>
    <t>RFRD/2022/A/G-1</t>
  </si>
  <si>
    <t>RFRD/2022/A/G-59</t>
  </si>
  <si>
    <t>RFRD/2022/A/G-69</t>
  </si>
  <si>
    <t>RFRD/2022/A/G-72</t>
  </si>
  <si>
    <t>RFRD/2022/A/G-8</t>
  </si>
  <si>
    <t>RFRD/2022/A/G-56</t>
  </si>
  <si>
    <t>RFRD/2022/A/G-99</t>
  </si>
  <si>
    <t>RFRD/2022/A/G-154</t>
  </si>
  <si>
    <t>RFRD/2022/A/G-177</t>
  </si>
  <si>
    <t>RFRD/2022/A/G-17</t>
  </si>
  <si>
    <t>RFRD/2022/A/G-107</t>
  </si>
  <si>
    <t>RFRD/2022/A/G-128</t>
  </si>
  <si>
    <t>RFRD/2022/A/G-134</t>
  </si>
  <si>
    <t>RFRD/2022/A/G-62</t>
  </si>
  <si>
    <t>RFRD/2022/A/G-63</t>
  </si>
  <si>
    <t>RFRD/2022/A/G-66</t>
  </si>
  <si>
    <t>RFRD/2022/A/G-110</t>
  </si>
  <si>
    <t>RFRD/2022/A/G-133</t>
  </si>
  <si>
    <t>RFRD/2022/A/G-85</t>
  </si>
  <si>
    <t>RFRD/2022/A/G-21</t>
  </si>
  <si>
    <t>RFRD/2022/A/G-32</t>
  </si>
  <si>
    <t>RFRD/2022/A/G-42</t>
  </si>
  <si>
    <t>RFRD/2022/A/G-88</t>
  </si>
  <si>
    <t>RFRD/2022/A/G-126</t>
  </si>
  <si>
    <t>RFRD/2022/A/G-150</t>
  </si>
  <si>
    <t>RFRD/2022/A/G-73</t>
  </si>
  <si>
    <t>RFRD/2022/A/G-116</t>
  </si>
  <si>
    <t>RFRD/2022/A/G-131</t>
  </si>
  <si>
    <t>RFRD/2022/A/G-135</t>
  </si>
  <si>
    <t>RFRD/2022/A/G-139</t>
  </si>
  <si>
    <t>RFRD/2022/A/G-152</t>
  </si>
  <si>
    <t>RFRD/2022/A/G-161</t>
  </si>
  <si>
    <t>RFRD/2022/A/G-51</t>
  </si>
  <si>
    <t>RFRD/2022/A/G-55</t>
  </si>
  <si>
    <t>RFRD/2022/A/G-137</t>
  </si>
  <si>
    <t>RFRD/2022/A/G-54</t>
  </si>
  <si>
    <t>RFRD/2022/A/G-64</t>
  </si>
  <si>
    <t>RFRD/2022/A/G-70</t>
  </si>
  <si>
    <t>RFRD/2022/A/G-156</t>
  </si>
  <si>
    <t>RFRD/2022/A/G-96</t>
  </si>
  <si>
    <t>RFRD/2022/A/G-109</t>
  </si>
  <si>
    <t>RFRD/2022/A/G-123</t>
  </si>
  <si>
    <t>RFRD/2022/A/G-94</t>
  </si>
  <si>
    <t>RFRD/2022/A/G-171</t>
  </si>
  <si>
    <t>RFRD/2022/A/G-23</t>
  </si>
  <si>
    <t>RFRD/2022/A/G-172</t>
  </si>
  <si>
    <t>RFRD/2022/A/G-129</t>
  </si>
  <si>
    <t>RFRD/2022/A/G-173</t>
  </si>
  <si>
    <t>RFRD/2022/A/G-37</t>
  </si>
  <si>
    <t>RFRD/2022/A/G-122</t>
  </si>
  <si>
    <t>RFRD/2022/A/G-153</t>
  </si>
  <si>
    <t>RFRD/2022/A/G-158</t>
  </si>
  <si>
    <t>RFRD/2022/A/G-163</t>
  </si>
  <si>
    <t>RFRD/2022/A/G-14</t>
  </si>
  <si>
    <t>RFRD/2022/A/G-44</t>
  </si>
  <si>
    <t>RFRD/2022/A/G-81</t>
  </si>
  <si>
    <t>RFRD/2022/A/G-49</t>
  </si>
  <si>
    <t>RFRD/2022/A/G-115</t>
  </si>
  <si>
    <t>RFRD/2022/A/G-74</t>
  </si>
  <si>
    <t>RFRD/2022/A/G-164</t>
  </si>
  <si>
    <t>RFRD/2022/A/G-58</t>
  </si>
  <si>
    <t>RFRD/2022/A/G-67</t>
  </si>
  <si>
    <t>RFRD/2022/A/G-92</t>
  </si>
  <si>
    <t>RFRD/2022/A/G-40</t>
  </si>
  <si>
    <t>RFRD/2022/A/G-47</t>
  </si>
  <si>
    <t>RFRD/2022/A/G-147</t>
  </si>
  <si>
    <t>RFRD/2022/A/G-162</t>
  </si>
  <si>
    <t>RFRD/2022/A/G-65</t>
  </si>
  <si>
    <t>RFRD/2022/A/G-53</t>
  </si>
  <si>
    <t>RFRD/2022/A/G-130</t>
  </si>
  <si>
    <t>Gmina Miejska Zawidów</t>
  </si>
  <si>
    <t>225011</t>
  </si>
  <si>
    <t>Gmina Wąsosz</t>
  </si>
  <si>
    <t>204043</t>
  </si>
  <si>
    <t>Gmina Dzierżoniów</t>
  </si>
  <si>
    <t>202052</t>
  </si>
  <si>
    <t xml:space="preserve">Gmina Miejska Chojnów </t>
  </si>
  <si>
    <t>209011</t>
  </si>
  <si>
    <t>Gmina Sulików</t>
  </si>
  <si>
    <t>225052</t>
  </si>
  <si>
    <t>Gmina Jelcz-Laskowice</t>
  </si>
  <si>
    <t>215033</t>
  </si>
  <si>
    <t>Gmina Cieszków</t>
  </si>
  <si>
    <t>213012</t>
  </si>
  <si>
    <t>Gmina Wińsko</t>
  </si>
  <si>
    <t>222022</t>
  </si>
  <si>
    <t>Gmina Jawor</t>
  </si>
  <si>
    <t>205011</t>
  </si>
  <si>
    <t>Gmina Łagiewniki</t>
  </si>
  <si>
    <t>202062</t>
  </si>
  <si>
    <t>Gmina Miejska Złotoryja</t>
  </si>
  <si>
    <t>226021</t>
  </si>
  <si>
    <t xml:space="preserve">Gmina Lubin </t>
  </si>
  <si>
    <t>211022</t>
  </si>
  <si>
    <t>Gmina Oleśnica</t>
  </si>
  <si>
    <t>214062</t>
  </si>
  <si>
    <t>Gmina Miejska Duszniki-Zdrój</t>
  </si>
  <si>
    <t>208011</t>
  </si>
  <si>
    <t>219011</t>
  </si>
  <si>
    <t>Gmina Stoszowice</t>
  </si>
  <si>
    <t>224042</t>
  </si>
  <si>
    <t xml:space="preserve">Gmina Kąty Wrocławie </t>
  </si>
  <si>
    <t>223043</t>
  </si>
  <si>
    <t>Gmina Rudna</t>
  </si>
  <si>
    <t>211032</t>
  </si>
  <si>
    <t>Gmina Zagrodno</t>
  </si>
  <si>
    <t>226052</t>
  </si>
  <si>
    <t>Gmina Jaworzyna Śląska</t>
  </si>
  <si>
    <t>219043</t>
  </si>
  <si>
    <t>Gmina Żarów</t>
  </si>
  <si>
    <t>219083</t>
  </si>
  <si>
    <t>Gmina Brzeg Dolny</t>
  </si>
  <si>
    <t>222013</t>
  </si>
  <si>
    <t>Gmina Miasto Boguszów-Gorce</t>
  </si>
  <si>
    <t>221011</t>
  </si>
  <si>
    <t>Gmina Wisznia Mała</t>
  </si>
  <si>
    <t>220042</t>
  </si>
  <si>
    <t>Gmina Malczyce</t>
  </si>
  <si>
    <t>218022</t>
  </si>
  <si>
    <t>Gmina Chocianów</t>
  </si>
  <si>
    <t>216013</t>
  </si>
  <si>
    <t>201032</t>
  </si>
  <si>
    <t>Gmina Góra</t>
  </si>
  <si>
    <t>204013</t>
  </si>
  <si>
    <t>Gmina Leśna</t>
  </si>
  <si>
    <t>210033</t>
  </si>
  <si>
    <t>Gmina Milicz</t>
  </si>
  <si>
    <t>213033</t>
  </si>
  <si>
    <t>Gmina Oława</t>
  </si>
  <si>
    <t>215042</t>
  </si>
  <si>
    <t>Gmina Czernica</t>
  </si>
  <si>
    <t>223012</t>
  </si>
  <si>
    <t>Gmina Lubawka</t>
  </si>
  <si>
    <t>207033</t>
  </si>
  <si>
    <t xml:space="preserve">Gmina Strzelin </t>
  </si>
  <si>
    <t>217043</t>
  </si>
  <si>
    <t>Gmina Podgórzyn</t>
  </si>
  <si>
    <t>206082</t>
  </si>
  <si>
    <t xml:space="preserve">Gmina Miejska Kowary </t>
  </si>
  <si>
    <t>206021</t>
  </si>
  <si>
    <t>Gmina Miękinia</t>
  </si>
  <si>
    <t>218032</t>
  </si>
  <si>
    <t>Gmina Kostomłoty</t>
  </si>
  <si>
    <t>218012</t>
  </si>
  <si>
    <t>Gmina Głogów</t>
  </si>
  <si>
    <t>203022</t>
  </si>
  <si>
    <t>Gmina Kondratowice</t>
  </si>
  <si>
    <t>217022</t>
  </si>
  <si>
    <t>Gmina Długołęka</t>
  </si>
  <si>
    <t>223022</t>
  </si>
  <si>
    <t>Gmina Kobierzyce</t>
  </si>
  <si>
    <t>223052</t>
  </si>
  <si>
    <t>Gmina Wiązów</t>
  </si>
  <si>
    <t>217053</t>
  </si>
  <si>
    <t>Gmina Karpacz</t>
  </si>
  <si>
    <t>206011</t>
  </si>
  <si>
    <t>Gmina Miejska Świeradów-Zdrój</t>
  </si>
  <si>
    <t>210021</t>
  </si>
  <si>
    <t>Przebudowa drogi na dz. nr 141, 142, 216, 33/8, 33/7, 33/17 w m. Krzekotówek</t>
  </si>
  <si>
    <t>Przebudowa drogi gminnej ul. Karola Szymanowskiego w Lasowie</t>
  </si>
  <si>
    <t>Budowa drogi gminnej klasy L wraz ze skrzyżowaniem z drogą wojewódzką nr 355 w m. Zawidów</t>
  </si>
  <si>
    <t>górowski</t>
  </si>
  <si>
    <t>Przebudowa drogi gminnej w miejscowości Górka Wąsoska - Gola Wąsoska</t>
  </si>
  <si>
    <t>Remont drogi gminnej w Starych Bogaczowicach, działka nr 347/3</t>
  </si>
  <si>
    <t>IV-VI.2022</t>
  </si>
  <si>
    <t>Przebudowa drogi gminnej nr 116973D relacji Dzierżoniów-Nowizna</t>
  </si>
  <si>
    <t>Przebudowa ulicy Jerzmanowickiej w Chojnowie</t>
  </si>
  <si>
    <t>II-X.2022</t>
  </si>
  <si>
    <t>Przebudowa ul. Sportowej w Sulikowie - droga gminna nr 109795D</t>
  </si>
  <si>
    <t>oławski</t>
  </si>
  <si>
    <t xml:space="preserve">Remont drogi gminnej - ul. Belgijskiej w Jelczu-Laskowicach </t>
  </si>
  <si>
    <t>milicki</t>
  </si>
  <si>
    <t>Przebudowa drogi gminnej Guzowice - Sędraszyce</t>
  </si>
  <si>
    <t>II-V.2022</t>
  </si>
  <si>
    <t>wołowski</t>
  </si>
  <si>
    <t xml:space="preserve">Przebudowa drogi gminnej w Orzeszkowie </t>
  </si>
  <si>
    <t xml:space="preserve">Przebudowa ulicy Kardynała Stefana Wyszyńskiego na odcinku od skrzyżowania z ul. Legnicką do skrzyżowania z ul. Poniatowskiego </t>
  </si>
  <si>
    <t>Przebudowa drogi gminnej nr 117212D i nr 117211D w m. Trzebnik</t>
  </si>
  <si>
    <t>VIII.2022-XI.2023</t>
  </si>
  <si>
    <t>Przebudowa drogi gminnej wraz z odwodnieniem ul. Hożej w Złotoryi</t>
  </si>
  <si>
    <t>Budowa dróg na ul. Szymborskiej, Reymonta i Miłosza w Żmigrodzie</t>
  </si>
  <si>
    <t>VI.2022-VIII.2023</t>
  </si>
  <si>
    <t>Rozbudowa drogi gminnej nr 103053D w miejscowości Księginice</t>
  </si>
  <si>
    <t>IX.2022-XI.2023</t>
  </si>
  <si>
    <t xml:space="preserve">Przebudowa drogi gminnej dz. nr 102173D w miejscowości Krzeczyn </t>
  </si>
  <si>
    <t>Budowa drogi gminnej z infrastrukturą towarzyszącą - kanalizacją burzową oraz oświetleniem ulicznym na osiedlu "Miejska Górka" w Dusznikach-Zdroju na dz. 448/28, 345/6, 335/3 AM-9 obręb Centrum w Duszniach-Zdroju</t>
  </si>
  <si>
    <t>Przebudowa drogi nr 111734D w miejscowości Wirki</t>
  </si>
  <si>
    <t>Przebudowa ul. Przysiółkowej w Mirosławicach</t>
  </si>
  <si>
    <t>Budowa z przebudową ul. Inżynierskiej w Świdnicy</t>
  </si>
  <si>
    <t>V.2022-V.2023</t>
  </si>
  <si>
    <t xml:space="preserve">Przebudowa ulicy Droga Węgłowa w Świebodzicach wraz za niezbędną infrastrukturą </t>
  </si>
  <si>
    <t>IX.2022-V.2024</t>
  </si>
  <si>
    <t xml:space="preserve">Przebudowa ul. Wesołej i 3-go Maja w Trzebnicy </t>
  </si>
  <si>
    <t>Przebudowa drogi gminnej w Mikołajewie obręb ewid. Mikołajów, nr działek 112/1, 159, 13, 106, 111/2</t>
  </si>
  <si>
    <t xml:space="preserve">Przebudowa drogi gminnej nr 117403D - ul. B. Chrobrego od Rynku do skrzyżowania z ul. Strzelińską w Niemczy </t>
  </si>
  <si>
    <t>Remont drogi gminnej w miejscowości Zachowice ul. Piwna</t>
  </si>
  <si>
    <t>Rozbudowa drogi gminnej nr 101165D ul. Polna w Rudnej w zakresie poszerzenia jezdni, budowy chodników wraz z przebudową rowów, przebudową sieci kanalizacji deszczowej oraz budową kanału technologicznego w ramach zadania inwestycyjnego "Budowa Chodnika łączącego ul. Polną z ul. Witosa w Rudnej"</t>
  </si>
  <si>
    <t>Przebudowa gminnej drogi gruntowej z miejscowości Radziechów do Osetnicy</t>
  </si>
  <si>
    <t xml:space="preserve">Przebudowa wraz z rozbudową drogi gminnej 111247D ul. Ceglanej w Jaworzynie Śląskiej </t>
  </si>
  <si>
    <t>X.2022-XI.2023</t>
  </si>
  <si>
    <t>Przebudowa dróg gminnych ulic Wiosenna, Jaworowa, Topolowa wraz z przebudową i rozbudową skrzyżowania ulic Wiosenna, Jaworowa, Jarzębinowa i Pogodna w Żarowie</t>
  </si>
  <si>
    <t>Remont dróg gminnych w Brzegu Dolnym ul. Targowa, al. Dworcowa</t>
  </si>
  <si>
    <t>Przebudowa drogi gminnej - ul. Wincentego Witosa w Boguszowie-Gorcach</t>
  </si>
  <si>
    <t>V.2022-VII.2023</t>
  </si>
  <si>
    <t>Przebudowa drogi gminnej nr 104930D - ul. Szkolna w m. Wisznia Mała</t>
  </si>
  <si>
    <t>I.2022-IV.2023</t>
  </si>
  <si>
    <t>Przebudowa obiektu mostowego nad rzeką Bystrzycą wraz z odcinkiem drogi gminnej nr 111807D w miejscowości Burkatów</t>
  </si>
  <si>
    <t>Budowa ulicy Szkolnej w Rusku</t>
  </si>
  <si>
    <t>Przebudowa ul. Sosnowej w Chocianowie</t>
  </si>
  <si>
    <t>Budowa drogi w Nowej Kuźni w gminie Gromadka</t>
  </si>
  <si>
    <t>Przebudowa drogi, zabudowa rowu gminnego i wykonanie zjazdów na posesję w m. Zawieścice</t>
  </si>
  <si>
    <t xml:space="preserve">Przebudowa drogi gminnej przy ul. Stromej w Leśnej </t>
  </si>
  <si>
    <t xml:space="preserve">Budowa dróg wraz z odwodnieniem i oświetleniem w miejscowości Wszewilki - budowa części ulicy Lawendowej, ulicy Malinowej i części ulicy  Jaśminowej </t>
  </si>
  <si>
    <t>III.2022-XI.2023</t>
  </si>
  <si>
    <t>Przebudowa drogi gminnej nr 117957D ( ul. Stefana Żeromskiego - etap II) oraz drogi gminnej nr 117896D (ul. Bankowa) i drogi gminnej nr 117902D (ul. H. Sienkiewicza) w Bielawie</t>
  </si>
  <si>
    <t>Przebudowa drogi gminnej nr 107337D w miejscowości Sokolniki</t>
  </si>
  <si>
    <t>Budowa drogi gminnej w obrębie 0007 Pasieczna w gminie Jaworzyna Śląska</t>
  </si>
  <si>
    <t>Przebudowa ul. Zdrojowej w Polanicy-Zdroju - odcinek od ul. Parkowej do Tranzytowej</t>
  </si>
  <si>
    <t>Przebudowa drogi gminnej w miejscowości Skokowa ul. Strażacka (etap II)</t>
  </si>
  <si>
    <t>Przebudowa ul. Marcinowicko - Stanowickiej wraz z odwodnieniem i oświetleniem ulicznym</t>
  </si>
  <si>
    <t>III.2022-XII.2023</t>
  </si>
  <si>
    <t>Budowa odcinka łącznika ul. Usługowej z powiązaniem ze Wschodnią Obwodnicą Wrocławia w Dobrzykowicach, gmina Czernica</t>
  </si>
  <si>
    <t>Przebudowa drogi gminnej nr 117225D ul. Górna, ul. Kwiatowa w m. Łagiewniki</t>
  </si>
  <si>
    <t>Przebudowa ul. Mickiewicza w miejscowości Lubawka</t>
  </si>
  <si>
    <t>strzeliński</t>
  </si>
  <si>
    <t xml:space="preserve">Remont odcinka ulicy gen. Stefana Grota - Roweckiego i Grunwaldzkiej w Strzelinie </t>
  </si>
  <si>
    <t>Przebudowa drogi gminnej 115542D ul. Urocza oraz budowa drogi ul. Muzyczna w Staniszowie w celu połączenia z drogą gminną 115542D oraz drogą powiatową nr 2652D</t>
  </si>
  <si>
    <t>V.2022-X.2023</t>
  </si>
  <si>
    <t>Przebudowa drogi gminnej - ul. Królowej Jadwigi w Boguszowie-Gorcach</t>
  </si>
  <si>
    <t>Przebudowa ulicy Władysława Grabskiego w Kowarach (dawnej ul. Wincentego Pstrowskiego)</t>
  </si>
  <si>
    <t>Przebudowa drogi gminnej relacji Lutynia - Zakrzyce - Gałów (etap 1)</t>
  </si>
  <si>
    <t>Przebudowa drogi gminnej nr 119836D - ul. Zdrojowa w Lądku -Zdroju</t>
  </si>
  <si>
    <t xml:space="preserve">Budowa ulicy Różanej w Kłodzku </t>
  </si>
  <si>
    <t>Przebudowa drogi gminnej relacji Piotrowice-Szymanowice</t>
  </si>
  <si>
    <t xml:space="preserve">Remont mostu nad rzeką Bóbr w ciągu ul. Lompy w Kamiennej Górze </t>
  </si>
  <si>
    <t>Przebudowa drogi gminnej ul. Witosa w miejscowości Krotoszyce</t>
  </si>
  <si>
    <t>III.2022-X.2023</t>
  </si>
  <si>
    <t>Remont chodników w ciągu drogi wewnętrznej w m. Olszany</t>
  </si>
  <si>
    <t>VI-VIII.2022</t>
  </si>
  <si>
    <t>Rozbudowa drogi gminnej nr 100158D Przedmoście - Borek</t>
  </si>
  <si>
    <t>II.2022-XII.2023</t>
  </si>
  <si>
    <t>Budowa drogi gminnej obejmującej ul. Różaną i Makową w miejscowości Kondratowice wraz z przebudową drogi gminnej w miejscowości Janowiczki</t>
  </si>
  <si>
    <t>IV.XI.2022</t>
  </si>
  <si>
    <t>Przebudowa drogi gminnej dz. nr 356 w obrębie ewidencyjnym Smardzów</t>
  </si>
  <si>
    <t>Budowa ul. Słowackiego (dz. nr ew. 458), w obrębie miejscowości Długołęka oraz odcinka ul. Wierzbowej (dz. nr ew. 249) w obrębie miejscowości Domaszczyn wraz z odwodnieniem</t>
  </si>
  <si>
    <t xml:space="preserve">wrocławski </t>
  </si>
  <si>
    <t>Przebudowa ul. Kwiatowej i ul. Spokojnej w miejscowości Kobierzyce</t>
  </si>
  <si>
    <t>Przebudowa drogi gminnej nr 117414D (działka nr 11 AM-2) oraz drogi dojazdowej działka nr 136 AM-2 w miejscowości Wawrzyszów</t>
  </si>
  <si>
    <t xml:space="preserve">Przebudowa dróg gminnych nr 107428D, 107426D w miejscowości Nowa Wieś Legnicka </t>
  </si>
  <si>
    <t>Remont mostu drogowego w ciągu ul. Obrońców Pokoju na potoku Łomniczka w Karpaczu</t>
  </si>
  <si>
    <t>Poprawa stanu nawierzchni jezdni i chodników ul. J. Korczaka w m. Góra</t>
  </si>
  <si>
    <t>Przebudowa ul. Grzybowej w Dobroszycach</t>
  </si>
  <si>
    <t>Przebudowa drogi gminnej stanowiącej ulicę Jaskółczą (km: 0+050-0+350)</t>
  </si>
  <si>
    <t>III-IX.2022</t>
  </si>
  <si>
    <t>RFRD/2022/A/P-40</t>
  </si>
  <si>
    <t>RFRD/2022/A/P-17</t>
  </si>
  <si>
    <t>Przebudowa drogi powiatowej nr 1321D Ruda Żmigrodzka  - etap II</t>
  </si>
  <si>
    <t>Rozbudowa drogi powiatowej nr 1939D, na odcinku od ul. Wrocławskiej w m. Radomierzyce (granica m. Wrocławia) do skrzyżowania z ul. Kwiatową w m. Radomierzyce, gm. Siechnice - odcinek 1</t>
  </si>
  <si>
    <t>I-VIII.2022</t>
  </si>
  <si>
    <t>RFRD/2022/A/G-145</t>
  </si>
  <si>
    <t>Budowa łącznika ulicy Henryka III z ulicą Ignacego Paderewskiego w Siechnicach</t>
  </si>
  <si>
    <r>
      <t>Dofinansowanie przyznane w naborze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na rok 2022</t>
    </r>
  </si>
  <si>
    <r>
      <t xml:space="preserve">Województwo: </t>
    </r>
    <r>
      <rPr>
        <sz val="10"/>
        <color indexed="45"/>
        <rFont val="Times New Roman"/>
        <family val="1"/>
      </rPr>
      <t>dolnośląskie</t>
    </r>
  </si>
  <si>
    <t>Przebudowa odcinka ul. Powstańców oraz odcinka ul. Leśnej w Mieroszowie</t>
  </si>
  <si>
    <t>Remont odcinka drogi gminnej nr 118897D we wsi Krosnowice</t>
  </si>
  <si>
    <t>Budowa drogi nr 101017D ul. Akacjowej oraz budowa drogi ulicy  Mechanicznej w Radwanicach wraz z oświetleniem i kanalizacją deszczową</t>
  </si>
  <si>
    <t>Gmina Radwanice</t>
  </si>
  <si>
    <t>216062</t>
  </si>
  <si>
    <t>Gmina Polkowice</t>
  </si>
  <si>
    <t>216044</t>
  </si>
  <si>
    <t xml:space="preserve">Budowa ulicy Fiołkowej w Polkowicach </t>
  </si>
  <si>
    <t>2022-2023</t>
  </si>
  <si>
    <t xml:space="preserve">33* </t>
  </si>
  <si>
    <t xml:space="preserve">106* </t>
  </si>
  <si>
    <t>58*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</si>
</sst>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0"/>
    <numFmt numFmtId="168" formatCode="#,##0.00&quot; zł&quot;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1">
    <font>
      <sz val="10"/>
      <name val="Arial"/>
      <family val="2"/>
    </font>
    <font>
      <sz val="11"/>
      <color indexed="55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name val="Calibri"/>
      <family val="2"/>
    </font>
    <font>
      <sz val="10"/>
      <color indexed="45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u val="single"/>
      <sz val="10"/>
      <color indexed="22"/>
      <name val="Arial"/>
      <family val="2"/>
    </font>
    <font>
      <sz val="11"/>
      <color indexed="43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44"/>
      <name val="Calibri"/>
      <family val="2"/>
    </font>
    <font>
      <b/>
      <sz val="11"/>
      <color indexed="43"/>
      <name val="Calibri"/>
      <family val="2"/>
    </font>
    <font>
      <u val="single"/>
      <sz val="10"/>
      <color indexed="17"/>
      <name val="Arial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sz val="14"/>
      <color indexed="55"/>
      <name val="Calibri"/>
      <family val="2"/>
    </font>
    <font>
      <b/>
      <sz val="10"/>
      <color indexed="45"/>
      <name val="Times New Roman"/>
      <family val="1"/>
    </font>
    <font>
      <b/>
      <sz val="11"/>
      <name val="Calibri"/>
      <family val="2"/>
    </font>
    <font>
      <b/>
      <sz val="10"/>
      <color indexed="55"/>
      <name val="Times New Roman"/>
      <family val="1"/>
    </font>
    <font>
      <b/>
      <sz val="8"/>
      <color indexed="55"/>
      <name val="Arial"/>
      <family val="2"/>
    </font>
    <font>
      <b/>
      <sz val="9"/>
      <color indexed="45"/>
      <name val="Arial"/>
      <family val="2"/>
    </font>
    <font>
      <sz val="9"/>
      <color indexed="45"/>
      <name val="Arial"/>
      <family val="2"/>
    </font>
    <font>
      <b/>
      <sz val="9"/>
      <color indexed="55"/>
      <name val="Arial"/>
      <family val="2"/>
    </font>
    <font>
      <sz val="10"/>
      <color indexed="45"/>
      <name val="Arial"/>
      <family val="2"/>
    </font>
    <font>
      <sz val="10"/>
      <color indexed="43"/>
      <name val="Arial"/>
      <family val="2"/>
    </font>
    <font>
      <sz val="9"/>
      <color indexed="55"/>
      <name val="Arial"/>
      <family val="2"/>
    </font>
    <font>
      <sz val="8"/>
      <color indexed="45"/>
      <name val="Arial"/>
      <family val="2"/>
    </font>
    <font>
      <sz val="9"/>
      <color indexed="43"/>
      <name val="Arial"/>
      <family val="2"/>
    </font>
    <font>
      <sz val="9"/>
      <color indexed="45"/>
      <name val="Times New Roman"/>
      <family val="1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  <font>
      <sz val="9"/>
      <color rgb="FFFFC000"/>
      <name val="Arial"/>
      <family val="2"/>
    </font>
    <font>
      <sz val="9"/>
      <color rgb="FFFF0000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45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9" fontId="60" fillId="0" borderId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5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wrapText="1"/>
      <protection/>
    </xf>
    <xf numFmtId="0" fontId="64" fillId="33" borderId="0" xfId="52" applyFont="1" applyFill="1">
      <alignment/>
      <protection/>
    </xf>
    <xf numFmtId="0" fontId="6" fillId="33" borderId="0" xfId="52" applyFont="1" applyFill="1" applyAlignment="1">
      <alignment vertical="center"/>
      <protection/>
    </xf>
    <xf numFmtId="0" fontId="6" fillId="33" borderId="0" xfId="52" applyFont="1" applyFill="1" applyAlignment="1">
      <alignment horizontal="center" vertical="center"/>
      <protection/>
    </xf>
    <xf numFmtId="0" fontId="6" fillId="33" borderId="0" xfId="52" applyFont="1" applyFill="1">
      <alignment/>
      <protection/>
    </xf>
    <xf numFmtId="0" fontId="45" fillId="33" borderId="0" xfId="52" applyFill="1">
      <alignment/>
      <protection/>
    </xf>
    <xf numFmtId="0" fontId="7" fillId="33" borderId="0" xfId="52" applyFont="1" applyFill="1" applyAlignment="1">
      <alignment vertical="center"/>
      <protection/>
    </xf>
    <xf numFmtId="0" fontId="45" fillId="33" borderId="0" xfId="52" applyFill="1" applyAlignment="1">
      <alignment vertical="center"/>
      <protection/>
    </xf>
    <xf numFmtId="0" fontId="8" fillId="33" borderId="0" xfId="52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vertical="center"/>
      <protection/>
    </xf>
    <xf numFmtId="0" fontId="7" fillId="33" borderId="0" xfId="52" applyFont="1" applyFill="1" applyAlignment="1">
      <alignment/>
      <protection/>
    </xf>
    <xf numFmtId="0" fontId="45" fillId="0" borderId="0" xfId="52" applyBorder="1" applyAlignment="1">
      <alignment vertical="center"/>
      <protection/>
    </xf>
    <xf numFmtId="0" fontId="45" fillId="0" borderId="0" xfId="52" applyBorder="1">
      <alignment/>
      <protection/>
    </xf>
    <xf numFmtId="0" fontId="45" fillId="0" borderId="0" xfId="52">
      <alignment/>
      <protection/>
    </xf>
    <xf numFmtId="0" fontId="6" fillId="0" borderId="0" xfId="52" applyFont="1">
      <alignment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45" fillId="0" borderId="0" xfId="52" applyAlignment="1">
      <alignment horizontal="center" vertical="center"/>
      <protection/>
    </xf>
    <xf numFmtId="0" fontId="9" fillId="0" borderId="13" xfId="52" applyFont="1" applyFill="1" applyBorder="1" applyAlignment="1">
      <alignment vertical="center"/>
      <protection/>
    </xf>
    <xf numFmtId="0" fontId="9" fillId="0" borderId="14" xfId="52" applyNumberFormat="1" applyFont="1" applyFill="1" applyBorder="1" applyAlignment="1">
      <alignment horizontal="center" vertical="center"/>
      <protection/>
    </xf>
    <xf numFmtId="169" fontId="9" fillId="0" borderId="15" xfId="52" applyNumberFormat="1" applyFont="1" applyFill="1" applyBorder="1" applyAlignment="1">
      <alignment vertical="center"/>
      <protection/>
    </xf>
    <xf numFmtId="169" fontId="9" fillId="0" borderId="16" xfId="52" applyNumberFormat="1" applyFont="1" applyFill="1" applyBorder="1" applyAlignment="1">
      <alignment vertical="center"/>
      <protection/>
    </xf>
    <xf numFmtId="169" fontId="9" fillId="34" borderId="13" xfId="52" applyNumberFormat="1" applyFont="1" applyFill="1" applyBorder="1" applyAlignment="1">
      <alignment vertical="center"/>
      <protection/>
    </xf>
    <xf numFmtId="169" fontId="9" fillId="0" borderId="14" xfId="52" applyNumberFormat="1" applyFont="1" applyFill="1" applyBorder="1" applyAlignment="1">
      <alignment vertical="center"/>
      <protection/>
    </xf>
    <xf numFmtId="4" fontId="45" fillId="0" borderId="0" xfId="52" applyNumberFormat="1" applyFill="1" applyBorder="1" applyAlignment="1">
      <alignment vertical="center"/>
      <protection/>
    </xf>
    <xf numFmtId="4" fontId="6" fillId="0" borderId="0" xfId="52" applyNumberFormat="1" applyFont="1" applyFill="1" applyBorder="1" applyAlignment="1">
      <alignment vertical="center"/>
      <protection/>
    </xf>
    <xf numFmtId="4" fontId="6" fillId="0" borderId="0" xfId="52" applyNumberFormat="1" applyFont="1" applyFill="1" applyBorder="1" applyAlignment="1">
      <alignment/>
      <protection/>
    </xf>
    <xf numFmtId="4" fontId="6" fillId="0" borderId="0" xfId="52" applyNumberFormat="1" applyFont="1" applyBorder="1" applyAlignment="1">
      <alignment/>
      <protection/>
    </xf>
    <xf numFmtId="0" fontId="6" fillId="0" borderId="0" xfId="52" applyFont="1" applyBorder="1">
      <alignment/>
      <protection/>
    </xf>
    <xf numFmtId="0" fontId="65" fillId="33" borderId="17" xfId="52" applyNumberFormat="1" applyFont="1" applyFill="1" applyBorder="1" applyAlignment="1">
      <alignment horizontal="center" vertical="center"/>
      <protection/>
    </xf>
    <xf numFmtId="169" fontId="65" fillId="33" borderId="18" xfId="52" applyNumberFormat="1" applyFont="1" applyFill="1" applyBorder="1" applyAlignment="1">
      <alignment vertical="center"/>
      <protection/>
    </xf>
    <xf numFmtId="169" fontId="65" fillId="33" borderId="19" xfId="52" applyNumberFormat="1" applyFont="1" applyFill="1" applyBorder="1" applyAlignment="1">
      <alignment vertical="center"/>
      <protection/>
    </xf>
    <xf numFmtId="169" fontId="65" fillId="34" borderId="20" xfId="52" applyNumberFormat="1" applyFont="1" applyFill="1" applyBorder="1" applyAlignment="1">
      <alignment vertical="center"/>
      <protection/>
    </xf>
    <xf numFmtId="169" fontId="65" fillId="33" borderId="17" xfId="52" applyNumberFormat="1" applyFont="1" applyFill="1" applyBorder="1" applyAlignment="1">
      <alignment vertical="center"/>
      <protection/>
    </xf>
    <xf numFmtId="0" fontId="9" fillId="0" borderId="20" xfId="52" applyFont="1" applyFill="1" applyBorder="1" applyAlignment="1">
      <alignment horizontal="left" vertical="center" indent="2"/>
      <protection/>
    </xf>
    <xf numFmtId="0" fontId="9" fillId="33" borderId="17" xfId="52" applyNumberFormat="1" applyFont="1" applyFill="1" applyBorder="1" applyAlignment="1">
      <alignment horizontal="center" vertical="center"/>
      <protection/>
    </xf>
    <xf numFmtId="169" fontId="9" fillId="33" borderId="18" xfId="52" applyNumberFormat="1" applyFont="1" applyFill="1" applyBorder="1" applyAlignment="1">
      <alignment vertical="center"/>
      <protection/>
    </xf>
    <xf numFmtId="169" fontId="9" fillId="33" borderId="19" xfId="52" applyNumberFormat="1" applyFont="1" applyFill="1" applyBorder="1" applyAlignment="1">
      <alignment vertical="center"/>
      <protection/>
    </xf>
    <xf numFmtId="169" fontId="9" fillId="34" borderId="20" xfId="52" applyNumberFormat="1" applyFont="1" applyFill="1" applyBorder="1" applyAlignment="1">
      <alignment vertical="center"/>
      <protection/>
    </xf>
    <xf numFmtId="169" fontId="9" fillId="33" borderId="17" xfId="52" applyNumberFormat="1" applyFont="1" applyFill="1" applyBorder="1" applyAlignment="1">
      <alignment vertical="center"/>
      <protection/>
    </xf>
    <xf numFmtId="0" fontId="65" fillId="0" borderId="21" xfId="52" applyFont="1" applyFill="1" applyBorder="1" applyAlignment="1">
      <alignment horizontal="left" vertical="center" indent="2"/>
      <protection/>
    </xf>
    <xf numFmtId="0" fontId="65" fillId="33" borderId="22" xfId="52" applyNumberFormat="1" applyFont="1" applyFill="1" applyBorder="1" applyAlignment="1">
      <alignment horizontal="center" vertical="center"/>
      <protection/>
    </xf>
    <xf numFmtId="169" fontId="65" fillId="33" borderId="23" xfId="52" applyNumberFormat="1" applyFont="1" applyFill="1" applyBorder="1" applyAlignment="1">
      <alignment vertical="center"/>
      <protection/>
    </xf>
    <xf numFmtId="169" fontId="65" fillId="33" borderId="24" xfId="52" applyNumberFormat="1" applyFont="1" applyFill="1" applyBorder="1" applyAlignment="1">
      <alignment vertical="center"/>
      <protection/>
    </xf>
    <xf numFmtId="169" fontId="65" fillId="34" borderId="21" xfId="52" applyNumberFormat="1" applyFont="1" applyFill="1" applyBorder="1" applyAlignment="1">
      <alignment vertical="center"/>
      <protection/>
    </xf>
    <xf numFmtId="169" fontId="65" fillId="33" borderId="22" xfId="52" applyNumberFormat="1" applyFont="1" applyFill="1" applyBorder="1" applyAlignment="1">
      <alignment vertical="center"/>
      <protection/>
    </xf>
    <xf numFmtId="169" fontId="9" fillId="33" borderId="14" xfId="52" applyNumberFormat="1" applyFont="1" applyFill="1" applyBorder="1" applyAlignment="1">
      <alignment vertical="center"/>
      <protection/>
    </xf>
    <xf numFmtId="0" fontId="9" fillId="2" borderId="13" xfId="52" applyFont="1" applyFill="1" applyBorder="1" applyAlignment="1">
      <alignment vertical="center"/>
      <protection/>
    </xf>
    <xf numFmtId="0" fontId="9" fillId="2" borderId="14" xfId="52" applyNumberFormat="1" applyFont="1" applyFill="1" applyBorder="1" applyAlignment="1">
      <alignment horizontal="center" vertical="center"/>
      <protection/>
    </xf>
    <xf numFmtId="169" fontId="9" fillId="2" borderId="15" xfId="52" applyNumberFormat="1" applyFont="1" applyFill="1" applyBorder="1" applyAlignment="1">
      <alignment vertical="center"/>
      <protection/>
    </xf>
    <xf numFmtId="169" fontId="9" fillId="2" borderId="16" xfId="52" applyNumberFormat="1" applyFont="1" applyFill="1" applyBorder="1" applyAlignment="1">
      <alignment vertical="center"/>
      <protection/>
    </xf>
    <xf numFmtId="169" fontId="9" fillId="2" borderId="14" xfId="52" applyNumberFormat="1" applyFont="1" applyFill="1" applyBorder="1" applyAlignment="1">
      <alignment vertical="center"/>
      <protection/>
    </xf>
    <xf numFmtId="169" fontId="9" fillId="2" borderId="25" xfId="52" applyNumberFormat="1" applyFont="1" applyFill="1" applyBorder="1" applyAlignment="1">
      <alignment vertical="center"/>
      <protection/>
    </xf>
    <xf numFmtId="4" fontId="7" fillId="0" borderId="0" xfId="52" applyNumberFormat="1" applyFont="1" applyFill="1" applyBorder="1" applyAlignment="1">
      <alignment/>
      <protection/>
    </xf>
    <xf numFmtId="4" fontId="7" fillId="0" borderId="0" xfId="52" applyNumberFormat="1" applyFont="1" applyBorder="1" applyAlignment="1">
      <alignment/>
      <protection/>
    </xf>
    <xf numFmtId="0" fontId="31" fillId="0" borderId="0" xfId="52" applyFont="1">
      <alignment/>
      <protection/>
    </xf>
    <xf numFmtId="0" fontId="65" fillId="2" borderId="20" xfId="52" applyFont="1" applyFill="1" applyBorder="1" applyAlignment="1">
      <alignment horizontal="left" vertical="center" wrapText="1" indent="2"/>
      <protection/>
    </xf>
    <xf numFmtId="0" fontId="65" fillId="2" borderId="17" xfId="52" applyNumberFormat="1" applyFont="1" applyFill="1" applyBorder="1" applyAlignment="1">
      <alignment horizontal="center" vertical="center"/>
      <protection/>
    </xf>
    <xf numFmtId="169" fontId="65" fillId="2" borderId="18" xfId="52" applyNumberFormat="1" applyFont="1" applyFill="1" applyBorder="1" applyAlignment="1">
      <alignment vertical="center"/>
      <protection/>
    </xf>
    <xf numFmtId="169" fontId="65" fillId="2" borderId="19" xfId="52" applyNumberFormat="1" applyFont="1" applyFill="1" applyBorder="1" applyAlignment="1">
      <alignment vertical="center"/>
      <protection/>
    </xf>
    <xf numFmtId="169" fontId="65" fillId="2" borderId="17" xfId="52" applyNumberFormat="1" applyFont="1" applyFill="1" applyBorder="1" applyAlignment="1">
      <alignment vertical="center"/>
      <protection/>
    </xf>
    <xf numFmtId="169" fontId="65" fillId="2" borderId="26" xfId="52" applyNumberFormat="1" applyFont="1" applyFill="1" applyBorder="1" applyAlignment="1">
      <alignment vertical="center"/>
      <protection/>
    </xf>
    <xf numFmtId="0" fontId="59" fillId="0" borderId="0" xfId="52" applyFont="1">
      <alignment/>
      <protection/>
    </xf>
    <xf numFmtId="0" fontId="9" fillId="2" borderId="20" xfId="52" applyFont="1" applyFill="1" applyBorder="1" applyAlignment="1">
      <alignment horizontal="left" vertical="center" indent="2"/>
      <protection/>
    </xf>
    <xf numFmtId="0" fontId="9" fillId="2" borderId="17" xfId="52" applyNumberFormat="1" applyFont="1" applyFill="1" applyBorder="1" applyAlignment="1">
      <alignment horizontal="center" vertical="center"/>
      <protection/>
    </xf>
    <xf numFmtId="169" fontId="9" fillId="2" borderId="18" xfId="52" applyNumberFormat="1" applyFont="1" applyFill="1" applyBorder="1" applyAlignment="1">
      <alignment vertical="center"/>
      <protection/>
    </xf>
    <xf numFmtId="169" fontId="9" fillId="2" borderId="19" xfId="52" applyNumberFormat="1" applyFont="1" applyFill="1" applyBorder="1" applyAlignment="1">
      <alignment vertical="center"/>
      <protection/>
    </xf>
    <xf numFmtId="169" fontId="9" fillId="2" borderId="17" xfId="52" applyNumberFormat="1" applyFont="1" applyFill="1" applyBorder="1" applyAlignment="1">
      <alignment vertical="center"/>
      <protection/>
    </xf>
    <xf numFmtId="169" fontId="9" fillId="2" borderId="26" xfId="52" applyNumberFormat="1" applyFont="1" applyFill="1" applyBorder="1" applyAlignment="1">
      <alignment vertical="center"/>
      <protection/>
    </xf>
    <xf numFmtId="0" fontId="65" fillId="2" borderId="21" xfId="52" applyFont="1" applyFill="1" applyBorder="1" applyAlignment="1">
      <alignment horizontal="left" vertical="center" indent="2"/>
      <protection/>
    </xf>
    <xf numFmtId="0" fontId="65" fillId="2" borderId="22" xfId="52" applyNumberFormat="1" applyFont="1" applyFill="1" applyBorder="1" applyAlignment="1">
      <alignment horizontal="center" vertical="center"/>
      <protection/>
    </xf>
    <xf numFmtId="169" fontId="65" fillId="2" borderId="23" xfId="52" applyNumberFormat="1" applyFont="1" applyFill="1" applyBorder="1" applyAlignment="1">
      <alignment vertical="center"/>
      <protection/>
    </xf>
    <xf numFmtId="169" fontId="65" fillId="2" borderId="24" xfId="52" applyNumberFormat="1" applyFont="1" applyFill="1" applyBorder="1" applyAlignment="1">
      <alignment vertical="center"/>
      <protection/>
    </xf>
    <xf numFmtId="169" fontId="65" fillId="2" borderId="22" xfId="52" applyNumberFormat="1" applyFont="1" applyFill="1" applyBorder="1" applyAlignment="1">
      <alignment vertical="center"/>
      <protection/>
    </xf>
    <xf numFmtId="169" fontId="65" fillId="2" borderId="27" xfId="52" applyNumberFormat="1" applyFont="1" applyFill="1" applyBorder="1" applyAlignment="1">
      <alignment vertical="center"/>
      <protection/>
    </xf>
    <xf numFmtId="4" fontId="7" fillId="0" borderId="0" xfId="52" applyNumberFormat="1" applyFont="1" applyFill="1" applyBorder="1" applyAlignment="1">
      <alignment vertical="top"/>
      <protection/>
    </xf>
    <xf numFmtId="4" fontId="7" fillId="0" borderId="0" xfId="52" applyNumberFormat="1" applyFont="1" applyBorder="1" applyAlignment="1">
      <alignment vertical="top"/>
      <protection/>
    </xf>
    <xf numFmtId="0" fontId="9" fillId="35" borderId="28" xfId="52" applyFont="1" applyFill="1" applyBorder="1" applyAlignment="1">
      <alignment vertical="center"/>
      <protection/>
    </xf>
    <xf numFmtId="0" fontId="9" fillId="35" borderId="29" xfId="52" applyNumberFormat="1" applyFont="1" applyFill="1" applyBorder="1" applyAlignment="1">
      <alignment horizontal="center" vertical="center"/>
      <protection/>
    </xf>
    <xf numFmtId="169" fontId="9" fillId="35" borderId="30" xfId="52" applyNumberFormat="1" applyFont="1" applyFill="1" applyBorder="1" applyAlignment="1">
      <alignment vertical="center"/>
      <protection/>
    </xf>
    <xf numFmtId="169" fontId="9" fillId="35" borderId="31" xfId="52" applyNumberFormat="1" applyFont="1" applyFill="1" applyBorder="1" applyAlignment="1">
      <alignment vertical="center"/>
      <protection/>
    </xf>
    <xf numFmtId="169" fontId="9" fillId="34" borderId="28" xfId="52" applyNumberFormat="1" applyFont="1" applyFill="1" applyBorder="1" applyAlignment="1">
      <alignment vertical="center"/>
      <protection/>
    </xf>
    <xf numFmtId="169" fontId="9" fillId="35" borderId="29" xfId="52" applyNumberFormat="1" applyFont="1" applyFill="1" applyBorder="1" applyAlignment="1">
      <alignment vertical="center"/>
      <protection/>
    </xf>
    <xf numFmtId="169" fontId="9" fillId="35" borderId="32" xfId="52" applyNumberFormat="1" applyFont="1" applyFill="1" applyBorder="1" applyAlignment="1">
      <alignment vertical="center"/>
      <protection/>
    </xf>
    <xf numFmtId="0" fontId="45" fillId="0" borderId="0" xfId="52" applyFill="1" applyBorder="1">
      <alignment/>
      <protection/>
    </xf>
    <xf numFmtId="0" fontId="9" fillId="35" borderId="20" xfId="52" applyFont="1" applyFill="1" applyBorder="1" applyAlignment="1">
      <alignment horizontal="left" vertical="center" indent="2"/>
      <protection/>
    </xf>
    <xf numFmtId="0" fontId="9" fillId="35" borderId="17" xfId="52" applyNumberFormat="1" applyFont="1" applyFill="1" applyBorder="1" applyAlignment="1">
      <alignment horizontal="center" vertical="center"/>
      <protection/>
    </xf>
    <xf numFmtId="169" fontId="9" fillId="35" borderId="18" xfId="52" applyNumberFormat="1" applyFont="1" applyFill="1" applyBorder="1" applyAlignment="1">
      <alignment vertical="center"/>
      <protection/>
    </xf>
    <xf numFmtId="169" fontId="9" fillId="35" borderId="19" xfId="52" applyNumberFormat="1" applyFont="1" applyFill="1" applyBorder="1" applyAlignment="1">
      <alignment vertical="center"/>
      <protection/>
    </xf>
    <xf numFmtId="169" fontId="9" fillId="35" borderId="17" xfId="52" applyNumberFormat="1" applyFont="1" applyFill="1" applyBorder="1" applyAlignment="1">
      <alignment vertical="center"/>
      <protection/>
    </xf>
    <xf numFmtId="169" fontId="9" fillId="35" borderId="26" xfId="52" applyNumberFormat="1" applyFont="1" applyFill="1" applyBorder="1" applyAlignment="1">
      <alignment vertical="center"/>
      <protection/>
    </xf>
    <xf numFmtId="0" fontId="65" fillId="35" borderId="33" xfId="52" applyFont="1" applyFill="1" applyBorder="1" applyAlignment="1">
      <alignment horizontal="left" vertical="center" indent="2"/>
      <protection/>
    </xf>
    <xf numFmtId="0" fontId="65" fillId="35" borderId="10" xfId="52" applyNumberFormat="1" applyFont="1" applyFill="1" applyBorder="1" applyAlignment="1">
      <alignment horizontal="center" vertical="center"/>
      <protection/>
    </xf>
    <xf numFmtId="169" fontId="65" fillId="35" borderId="11" xfId="52" applyNumberFormat="1" applyFont="1" applyFill="1" applyBorder="1" applyAlignment="1">
      <alignment vertical="center"/>
      <protection/>
    </xf>
    <xf numFmtId="169" fontId="65" fillId="35" borderId="34" xfId="52" applyNumberFormat="1" applyFont="1" applyFill="1" applyBorder="1" applyAlignment="1">
      <alignment vertical="center"/>
      <protection/>
    </xf>
    <xf numFmtId="169" fontId="65" fillId="34" borderId="33" xfId="52" applyNumberFormat="1" applyFont="1" applyFill="1" applyBorder="1" applyAlignment="1">
      <alignment vertical="center"/>
      <protection/>
    </xf>
    <xf numFmtId="169" fontId="65" fillId="35" borderId="10" xfId="52" applyNumberFormat="1" applyFont="1" applyFill="1" applyBorder="1" applyAlignment="1">
      <alignment vertical="center"/>
      <protection/>
    </xf>
    <xf numFmtId="169" fontId="65" fillId="35" borderId="12" xfId="52" applyNumberFormat="1" applyFont="1" applyFill="1" applyBorder="1" applyAlignment="1">
      <alignment vertical="center"/>
      <protection/>
    </xf>
    <xf numFmtId="0" fontId="9" fillId="14" borderId="13" xfId="52" applyFont="1" applyFill="1" applyBorder="1" applyAlignment="1">
      <alignment vertical="center"/>
      <protection/>
    </xf>
    <xf numFmtId="0" fontId="66" fillId="14" borderId="14" xfId="52" applyNumberFormat="1" applyFont="1" applyFill="1" applyBorder="1" applyAlignment="1">
      <alignment horizontal="center" vertical="center"/>
      <protection/>
    </xf>
    <xf numFmtId="169" fontId="66" fillId="14" borderId="15" xfId="52" applyNumberFormat="1" applyFont="1" applyFill="1" applyBorder="1" applyAlignment="1">
      <alignment vertical="center"/>
      <protection/>
    </xf>
    <xf numFmtId="169" fontId="66" fillId="14" borderId="16" xfId="52" applyNumberFormat="1" applyFont="1" applyFill="1" applyBorder="1" applyAlignment="1">
      <alignment vertical="center"/>
      <protection/>
    </xf>
    <xf numFmtId="169" fontId="66" fillId="34" borderId="13" xfId="52" applyNumberFormat="1" applyFont="1" applyFill="1" applyBorder="1" applyAlignment="1">
      <alignment vertical="center"/>
      <protection/>
    </xf>
    <xf numFmtId="169" fontId="66" fillId="14" borderId="14" xfId="52" applyNumberFormat="1" applyFont="1" applyFill="1" applyBorder="1" applyAlignment="1">
      <alignment vertical="center"/>
      <protection/>
    </xf>
    <xf numFmtId="169" fontId="66" fillId="14" borderId="25" xfId="52" applyNumberFormat="1" applyFont="1" applyFill="1" applyBorder="1" applyAlignment="1">
      <alignment vertical="center"/>
      <protection/>
    </xf>
    <xf numFmtId="0" fontId="65" fillId="14" borderId="28" xfId="52" applyFont="1" applyFill="1" applyBorder="1" applyAlignment="1">
      <alignment vertical="center"/>
      <protection/>
    </xf>
    <xf numFmtId="0" fontId="65" fillId="14" borderId="29" xfId="52" applyNumberFormat="1" applyFont="1" applyFill="1" applyBorder="1" applyAlignment="1">
      <alignment horizontal="center" vertical="center"/>
      <protection/>
    </xf>
    <xf numFmtId="169" fontId="65" fillId="14" borderId="30" xfId="52" applyNumberFormat="1" applyFont="1" applyFill="1" applyBorder="1" applyAlignment="1">
      <alignment vertical="center"/>
      <protection/>
    </xf>
    <xf numFmtId="169" fontId="65" fillId="14" borderId="31" xfId="52" applyNumberFormat="1" applyFont="1" applyFill="1" applyBorder="1" applyAlignment="1">
      <alignment vertical="center"/>
      <protection/>
    </xf>
    <xf numFmtId="169" fontId="65" fillId="34" borderId="28" xfId="52" applyNumberFormat="1" applyFont="1" applyFill="1" applyBorder="1" applyAlignment="1">
      <alignment vertical="center"/>
      <protection/>
    </xf>
    <xf numFmtId="169" fontId="65" fillId="14" borderId="29" xfId="52" applyNumberFormat="1" applyFont="1" applyFill="1" applyBorder="1" applyAlignment="1">
      <alignment vertical="center"/>
      <protection/>
    </xf>
    <xf numFmtId="169" fontId="65" fillId="14" borderId="32" xfId="52" applyNumberFormat="1" applyFont="1" applyFill="1" applyBorder="1" applyAlignment="1">
      <alignment vertical="center"/>
      <protection/>
    </xf>
    <xf numFmtId="0" fontId="9" fillId="14" borderId="20" xfId="52" applyFont="1" applyFill="1" applyBorder="1" applyAlignment="1">
      <alignment horizontal="left" vertical="center" indent="2"/>
      <protection/>
    </xf>
    <xf numFmtId="0" fontId="66" fillId="14" borderId="17" xfId="52" applyNumberFormat="1" applyFont="1" applyFill="1" applyBorder="1" applyAlignment="1">
      <alignment horizontal="center" vertical="center"/>
      <protection/>
    </xf>
    <xf numFmtId="169" fontId="66" fillId="14" borderId="18" xfId="52" applyNumberFormat="1" applyFont="1" applyFill="1" applyBorder="1" applyAlignment="1">
      <alignment vertical="center"/>
      <protection/>
    </xf>
    <xf numFmtId="169" fontId="66" fillId="14" borderId="19" xfId="52" applyNumberFormat="1" applyFont="1" applyFill="1" applyBorder="1" applyAlignment="1">
      <alignment vertical="center"/>
      <protection/>
    </xf>
    <xf numFmtId="169" fontId="66" fillId="34" borderId="20" xfId="52" applyNumberFormat="1" applyFont="1" applyFill="1" applyBorder="1" applyAlignment="1">
      <alignment vertical="center"/>
      <protection/>
    </xf>
    <xf numFmtId="169" fontId="66" fillId="14" borderId="17" xfId="52" applyNumberFormat="1" applyFont="1" applyFill="1" applyBorder="1" applyAlignment="1">
      <alignment vertical="center"/>
      <protection/>
    </xf>
    <xf numFmtId="169" fontId="66" fillId="14" borderId="26" xfId="52" applyNumberFormat="1" applyFont="1" applyFill="1" applyBorder="1" applyAlignment="1">
      <alignment vertical="center"/>
      <protection/>
    </xf>
    <xf numFmtId="0" fontId="65" fillId="14" borderId="35" xfId="52" applyFont="1" applyFill="1" applyBorder="1" applyAlignment="1">
      <alignment horizontal="left" vertical="center" indent="2"/>
      <protection/>
    </xf>
    <xf numFmtId="0" fontId="65" fillId="14" borderId="36" xfId="52" applyNumberFormat="1" applyFont="1" applyFill="1" applyBorder="1" applyAlignment="1">
      <alignment horizontal="center" vertical="center"/>
      <protection/>
    </xf>
    <xf numFmtId="169" fontId="65" fillId="14" borderId="37" xfId="52" applyNumberFormat="1" applyFont="1" applyFill="1" applyBorder="1" applyAlignment="1">
      <alignment vertical="center"/>
      <protection/>
    </xf>
    <xf numFmtId="169" fontId="65" fillId="14" borderId="38" xfId="52" applyNumberFormat="1" applyFont="1" applyFill="1" applyBorder="1" applyAlignment="1">
      <alignment vertical="center"/>
      <protection/>
    </xf>
    <xf numFmtId="169" fontId="65" fillId="34" borderId="35" xfId="52" applyNumberFormat="1" applyFont="1" applyFill="1" applyBorder="1" applyAlignment="1">
      <alignment vertical="center"/>
      <protection/>
    </xf>
    <xf numFmtId="169" fontId="65" fillId="14" borderId="36" xfId="52" applyNumberFormat="1" applyFont="1" applyFill="1" applyBorder="1" applyAlignment="1">
      <alignment vertical="center"/>
      <protection/>
    </xf>
    <xf numFmtId="169" fontId="65" fillId="14" borderId="39" xfId="52" applyNumberFormat="1" applyFont="1" applyFill="1" applyBorder="1" applyAlignment="1">
      <alignment vertical="center"/>
      <protection/>
    </xf>
    <xf numFmtId="0" fontId="45" fillId="0" borderId="0" xfId="52" applyFill="1" applyBorder="1" applyAlignment="1">
      <alignment vertical="center"/>
      <protection/>
    </xf>
    <xf numFmtId="0" fontId="45" fillId="0" borderId="0" xfId="52" applyFill="1" applyBorder="1" applyAlignment="1">
      <alignment horizontal="center" vertical="center"/>
      <protection/>
    </xf>
    <xf numFmtId="0" fontId="45" fillId="0" borderId="0" xfId="52" applyBorder="1" applyAlignment="1">
      <alignment horizontal="center" vertical="center"/>
      <protection/>
    </xf>
    <xf numFmtId="169" fontId="45" fillId="0" borderId="0" xfId="52" applyNumberFormat="1" applyAlignment="1">
      <alignment vertical="center"/>
      <protection/>
    </xf>
    <xf numFmtId="0" fontId="45" fillId="0" borderId="0" xfId="52" applyAlignment="1">
      <alignment vertical="center"/>
      <protection/>
    </xf>
    <xf numFmtId="169" fontId="65" fillId="34" borderId="20" xfId="0" applyNumberFormat="1" applyFont="1" applyFill="1" applyBorder="1" applyAlignment="1">
      <alignment vertical="center"/>
    </xf>
    <xf numFmtId="169" fontId="9" fillId="34" borderId="20" xfId="0" applyNumberFormat="1" applyFont="1" applyFill="1" applyBorder="1" applyAlignment="1">
      <alignment vertical="center"/>
    </xf>
    <xf numFmtId="169" fontId="65" fillId="34" borderId="21" xfId="0" applyNumberFormat="1" applyFont="1" applyFill="1" applyBorder="1" applyAlignment="1">
      <alignment vertical="center"/>
    </xf>
    <xf numFmtId="0" fontId="65" fillId="0" borderId="20" xfId="52" applyFont="1" applyFill="1" applyBorder="1" applyAlignment="1">
      <alignment horizontal="left" vertical="center" wrapText="1" indent="2"/>
      <protection/>
    </xf>
    <xf numFmtId="0" fontId="65" fillId="0" borderId="17" xfId="52" applyNumberFormat="1" applyFont="1" applyFill="1" applyBorder="1" applyAlignment="1">
      <alignment horizontal="center" vertical="center"/>
      <protection/>
    </xf>
    <xf numFmtId="169" fontId="65" fillId="0" borderId="18" xfId="52" applyNumberFormat="1" applyFont="1" applyFill="1" applyBorder="1" applyAlignment="1">
      <alignment vertical="center"/>
      <protection/>
    </xf>
    <xf numFmtId="169" fontId="65" fillId="0" borderId="19" xfId="52" applyNumberFormat="1" applyFont="1" applyFill="1" applyBorder="1" applyAlignment="1">
      <alignment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169" fontId="9" fillId="0" borderId="18" xfId="52" applyNumberFormat="1" applyFont="1" applyFill="1" applyBorder="1" applyAlignment="1">
      <alignment vertical="center"/>
      <protection/>
    </xf>
    <xf numFmtId="169" fontId="9" fillId="0" borderId="19" xfId="52" applyNumberFormat="1" applyFont="1" applyFill="1" applyBorder="1" applyAlignment="1">
      <alignment vertical="center"/>
      <protection/>
    </xf>
    <xf numFmtId="0" fontId="65" fillId="0" borderId="22" xfId="52" applyNumberFormat="1" applyFont="1" applyFill="1" applyBorder="1" applyAlignment="1">
      <alignment horizontal="center" vertical="center"/>
      <protection/>
    </xf>
    <xf numFmtId="169" fontId="65" fillId="0" borderId="23" xfId="52" applyNumberFormat="1" applyFont="1" applyFill="1" applyBorder="1" applyAlignment="1">
      <alignment vertical="center"/>
      <protection/>
    </xf>
    <xf numFmtId="169" fontId="65" fillId="0" borderId="24" xfId="52" applyNumberFormat="1" applyFont="1" applyFill="1" applyBorder="1" applyAlignment="1">
      <alignment vertical="center"/>
      <protection/>
    </xf>
    <xf numFmtId="49" fontId="3" fillId="36" borderId="18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7" fillId="36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9" fontId="4" fillId="33" borderId="0" xfId="55" applyFont="1" applyFill="1" applyAlignment="1">
      <alignment/>
    </xf>
    <xf numFmtId="4" fontId="68" fillId="36" borderId="18" xfId="0" applyNumberFormat="1" applyFont="1" applyFill="1" applyBorder="1" applyAlignment="1">
      <alignment vertical="center" wrapText="1"/>
    </xf>
    <xf numFmtId="9" fontId="69" fillId="36" borderId="18" xfId="0" applyNumberFormat="1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166" fontId="3" fillId="36" borderId="18" xfId="0" applyNumberFormat="1" applyFont="1" applyFill="1" applyBorder="1" applyAlignment="1">
      <alignment horizontal="center" vertical="center"/>
    </xf>
    <xf numFmtId="4" fontId="2" fillId="36" borderId="18" xfId="0" applyNumberFormat="1" applyFont="1" applyFill="1" applyBorder="1" applyAlignment="1">
      <alignment vertical="center"/>
    </xf>
    <xf numFmtId="4" fontId="2" fillId="36" borderId="18" xfId="0" applyNumberFormat="1" applyFont="1" applyFill="1" applyBorder="1" applyAlignment="1">
      <alignment vertical="center" wrapText="1"/>
    </xf>
    <xf numFmtId="0" fontId="3" fillId="36" borderId="18" xfId="0" applyFont="1" applyFill="1" applyBorder="1" applyAlignment="1">
      <alignment horizontal="left" vertical="center" wrapText="1" shrinkToFit="1"/>
    </xf>
    <xf numFmtId="0" fontId="3" fillId="36" borderId="18" xfId="0" applyFont="1" applyFill="1" applyBorder="1" applyAlignment="1">
      <alignment horizontal="center" vertical="center" wrapText="1" shrinkToFit="1"/>
    </xf>
    <xf numFmtId="9" fontId="3" fillId="36" borderId="18" xfId="0" applyNumberFormat="1" applyFont="1" applyFill="1" applyBorder="1" applyAlignment="1">
      <alignment horizontal="center" vertical="center"/>
    </xf>
    <xf numFmtId="4" fontId="68" fillId="36" borderId="18" xfId="0" applyNumberFormat="1" applyFont="1" applyFill="1" applyBorder="1" applyAlignment="1">
      <alignment horizontal="right" vertical="center" wrapText="1"/>
    </xf>
    <xf numFmtId="4" fontId="68" fillId="36" borderId="18" xfId="0" applyNumberFormat="1" applyFont="1" applyFill="1" applyBorder="1" applyAlignment="1">
      <alignment horizontal="right" vertical="center"/>
    </xf>
    <xf numFmtId="4" fontId="70" fillId="36" borderId="18" xfId="0" applyNumberFormat="1" applyFont="1" applyFill="1" applyBorder="1" applyAlignment="1">
      <alignment horizontal="right" vertical="center" wrapText="1"/>
    </xf>
    <xf numFmtId="4" fontId="68" fillId="33" borderId="18" xfId="0" applyNumberFormat="1" applyFont="1" applyFill="1" applyBorder="1" applyAlignment="1">
      <alignment horizontal="right" vertical="center" wrapText="1"/>
    </xf>
    <xf numFmtId="0" fontId="68" fillId="33" borderId="18" xfId="0" applyFont="1" applyFill="1" applyBorder="1" applyAlignment="1">
      <alignment horizontal="right" vertical="center" wrapText="1"/>
    </xf>
    <xf numFmtId="166" fontId="2" fillId="36" borderId="18" xfId="0" applyNumberFormat="1" applyFont="1" applyFill="1" applyBorder="1" applyAlignment="1">
      <alignment horizontal="center" vertical="center"/>
    </xf>
    <xf numFmtId="0" fontId="70" fillId="36" borderId="18" xfId="0" applyFont="1" applyFill="1" applyBorder="1" applyAlignment="1">
      <alignment horizontal="center" vertical="center" wrapText="1"/>
    </xf>
    <xf numFmtId="9" fontId="2" fillId="36" borderId="18" xfId="0" applyNumberFormat="1" applyFont="1" applyFill="1" applyBorder="1" applyAlignment="1">
      <alignment horizontal="center" vertical="center"/>
    </xf>
    <xf numFmtId="166" fontId="68" fillId="36" borderId="18" xfId="0" applyNumberFormat="1" applyFont="1" applyFill="1" applyBorder="1" applyAlignment="1">
      <alignment horizontal="center" vertical="center"/>
    </xf>
    <xf numFmtId="0" fontId="68" fillId="36" borderId="18" xfId="0" applyFont="1" applyFill="1" applyBorder="1" applyAlignment="1">
      <alignment horizontal="center" vertical="center" wrapText="1"/>
    </xf>
    <xf numFmtId="9" fontId="68" fillId="36" borderId="18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4" fontId="68" fillId="36" borderId="19" xfId="0" applyNumberFormat="1" applyFont="1" applyFill="1" applyBorder="1" applyAlignment="1">
      <alignment vertical="center"/>
    </xf>
    <xf numFmtId="4" fontId="2" fillId="36" borderId="19" xfId="0" applyNumberFormat="1" applyFont="1" applyFill="1" applyBorder="1" applyAlignment="1">
      <alignment vertical="center"/>
    </xf>
    <xf numFmtId="0" fontId="3" fillId="36" borderId="18" xfId="0" applyFont="1" applyFill="1" applyBorder="1" applyAlignment="1">
      <alignment vertical="center" wrapText="1"/>
    </xf>
    <xf numFmtId="4" fontId="3" fillId="36" borderId="18" xfId="0" applyNumberFormat="1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70" fillId="36" borderId="18" xfId="0" applyNumberFormat="1" applyFont="1" applyFill="1" applyBorder="1" applyAlignment="1">
      <alignment vertical="center" wrapText="1"/>
    </xf>
    <xf numFmtId="4" fontId="70" fillId="36" borderId="18" xfId="0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0" fontId="73" fillId="33" borderId="0" xfId="0" applyFont="1" applyFill="1" applyAlignment="1">
      <alignment vertical="center"/>
    </xf>
    <xf numFmtId="0" fontId="73" fillId="33" borderId="0" xfId="0" applyFont="1" applyFill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166" fontId="2" fillId="36" borderId="18" xfId="0" applyNumberFormat="1" applyFont="1" applyFill="1" applyBorder="1" applyAlignment="1">
      <alignment horizontal="right" vertical="center"/>
    </xf>
    <xf numFmtId="166" fontId="68" fillId="36" borderId="18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4" fontId="68" fillId="36" borderId="0" xfId="0" applyNumberFormat="1" applyFont="1" applyFill="1" applyBorder="1" applyAlignment="1">
      <alignment vertical="center"/>
    </xf>
    <xf numFmtId="4" fontId="3" fillId="36" borderId="0" xfId="0" applyNumberFormat="1" applyFont="1" applyFill="1" applyBorder="1" applyAlignment="1">
      <alignment vertical="center"/>
    </xf>
    <xf numFmtId="4" fontId="69" fillId="36" borderId="0" xfId="0" applyNumberFormat="1" applyFont="1" applyFill="1" applyBorder="1" applyAlignment="1">
      <alignment vertical="center"/>
    </xf>
    <xf numFmtId="4" fontId="68" fillId="36" borderId="19" xfId="0" applyNumberFormat="1" applyFont="1" applyFill="1" applyBorder="1" applyAlignment="1">
      <alignment horizontal="right" vertical="center" wrapText="1"/>
    </xf>
    <xf numFmtId="4" fontId="68" fillId="36" borderId="0" xfId="0" applyNumberFormat="1" applyFont="1" applyFill="1" applyBorder="1" applyAlignment="1">
      <alignment horizontal="right" vertical="center" wrapText="1"/>
    </xf>
    <xf numFmtId="4" fontId="69" fillId="36" borderId="18" xfId="0" applyNumberFormat="1" applyFont="1" applyFill="1" applyBorder="1" applyAlignment="1">
      <alignment horizontal="right" vertical="center"/>
    </xf>
    <xf numFmtId="4" fontId="3" fillId="36" borderId="18" xfId="0" applyNumberFormat="1" applyFont="1" applyFill="1" applyBorder="1" applyAlignment="1">
      <alignment horizontal="right" vertical="center"/>
    </xf>
    <xf numFmtId="4" fontId="69" fillId="33" borderId="19" xfId="0" applyNumberFormat="1" applyFont="1" applyFill="1" applyBorder="1" applyAlignment="1">
      <alignment horizontal="right" vertical="center"/>
    </xf>
    <xf numFmtId="4" fontId="69" fillId="33" borderId="18" xfId="0" applyNumberFormat="1" applyFont="1" applyFill="1" applyBorder="1" applyAlignment="1">
      <alignment horizontal="right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5" fillId="36" borderId="18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0" fontId="75" fillId="36" borderId="18" xfId="0" applyFont="1" applyFill="1" applyBorder="1" applyAlignment="1">
      <alignment horizontal="center" vertical="center"/>
    </xf>
    <xf numFmtId="169" fontId="45" fillId="0" borderId="0" xfId="52" applyNumberFormat="1" applyFill="1" applyBorder="1" applyAlignment="1">
      <alignment vertical="center"/>
      <protection/>
    </xf>
    <xf numFmtId="0" fontId="76" fillId="33" borderId="0" xfId="52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9" fontId="4" fillId="33" borderId="0" xfId="55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9" fontId="0" fillId="33" borderId="0" xfId="55" applyFont="1" applyFill="1" applyAlignment="1">
      <alignment horizontal="center" vertical="center"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/>
    </xf>
    <xf numFmtId="169" fontId="6" fillId="33" borderId="0" xfId="52" applyNumberFormat="1" applyFont="1" applyFill="1" applyBorder="1" applyAlignment="1">
      <alignment vertical="center"/>
      <protection/>
    </xf>
    <xf numFmtId="0" fontId="6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49" fontId="69" fillId="0" borderId="18" xfId="0" applyNumberFormat="1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left" vertical="center" wrapText="1"/>
    </xf>
    <xf numFmtId="166" fontId="69" fillId="0" borderId="18" xfId="0" applyNumberFormat="1" applyFont="1" applyFill="1" applyBorder="1" applyAlignment="1">
      <alignment horizontal="center" vertical="center"/>
    </xf>
    <xf numFmtId="167" fontId="69" fillId="0" borderId="18" xfId="0" applyNumberFormat="1" applyFont="1" applyFill="1" applyBorder="1" applyAlignment="1">
      <alignment horizontal="center" vertical="center" wrapText="1"/>
    </xf>
    <xf numFmtId="4" fontId="68" fillId="0" borderId="18" xfId="0" applyNumberFormat="1" applyFont="1" applyFill="1" applyBorder="1" applyAlignment="1">
      <alignment vertical="center"/>
    </xf>
    <xf numFmtId="4" fontId="68" fillId="0" borderId="18" xfId="0" applyNumberFormat="1" applyFont="1" applyFill="1" applyBorder="1" applyAlignment="1">
      <alignment vertical="center" wrapText="1"/>
    </xf>
    <xf numFmtId="9" fontId="69" fillId="0" borderId="18" xfId="0" applyNumberFormat="1" applyFont="1" applyFill="1" applyBorder="1" applyAlignment="1">
      <alignment horizontal="center" vertical="center"/>
    </xf>
    <xf numFmtId="4" fontId="69" fillId="0" borderId="18" xfId="0" applyNumberFormat="1" applyFont="1" applyFill="1" applyBorder="1" applyAlignment="1">
      <alignment vertical="center"/>
    </xf>
    <xf numFmtId="4" fontId="69" fillId="0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horizontal="left" vertical="center" wrapText="1" shrinkToFit="1"/>
    </xf>
    <xf numFmtId="0" fontId="69" fillId="0" borderId="18" xfId="0" applyFont="1" applyFill="1" applyBorder="1" applyAlignment="1">
      <alignment horizontal="center" vertical="center" wrapText="1" shrinkToFit="1"/>
    </xf>
    <xf numFmtId="49" fontId="69" fillId="0" borderId="18" xfId="0" applyNumberFormat="1" applyFont="1" applyFill="1" applyBorder="1" applyAlignment="1">
      <alignment horizontal="center" vertical="center" wrapText="1" shrinkToFit="1"/>
    </xf>
    <xf numFmtId="4" fontId="68" fillId="0" borderId="18" xfId="0" applyNumberFormat="1" applyFont="1" applyFill="1" applyBorder="1" applyAlignment="1">
      <alignment horizontal="right" vertical="center" wrapText="1"/>
    </xf>
    <xf numFmtId="2" fontId="69" fillId="0" borderId="18" xfId="0" applyNumberFormat="1" applyFont="1" applyFill="1" applyBorder="1" applyAlignment="1">
      <alignment vertical="center"/>
    </xf>
    <xf numFmtId="4" fontId="69" fillId="0" borderId="18" xfId="0" applyNumberFormat="1" applyFont="1" applyFill="1" applyBorder="1" applyAlignment="1">
      <alignment horizontal="right" vertical="center"/>
    </xf>
    <xf numFmtId="4" fontId="69" fillId="0" borderId="18" xfId="0" applyNumberFormat="1" applyFont="1" applyFill="1" applyBorder="1" applyAlignment="1">
      <alignment horizontal="right" vertical="center" wrapText="1"/>
    </xf>
    <xf numFmtId="0" fontId="68" fillId="0" borderId="18" xfId="0" applyFont="1" applyFill="1" applyBorder="1" applyAlignment="1">
      <alignment horizontal="right" vertical="center" wrapText="1"/>
    </xf>
    <xf numFmtId="4" fontId="69" fillId="0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166" fontId="3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 wrapText="1"/>
    </xf>
    <xf numFmtId="9" fontId="3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9" fillId="0" borderId="19" xfId="0" applyFont="1" applyFill="1" applyBorder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4" fontId="68" fillId="0" borderId="18" xfId="0" applyNumberFormat="1" applyFont="1" applyFill="1" applyBorder="1" applyAlignment="1">
      <alignment horizontal="right" vertical="center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vertical="center"/>
    </xf>
    <xf numFmtId="0" fontId="73" fillId="0" borderId="18" xfId="0" applyFont="1" applyFill="1" applyBorder="1" applyAlignment="1">
      <alignment horizontal="center" vertical="center" wrapText="1" shrinkToFit="1"/>
    </xf>
    <xf numFmtId="49" fontId="69" fillId="0" borderId="18" xfId="0" applyNumberFormat="1" applyFont="1" applyFill="1" applyBorder="1" applyAlignment="1">
      <alignment vertical="center" wrapText="1"/>
    </xf>
    <xf numFmtId="4" fontId="68" fillId="0" borderId="19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horizontal="right" vertical="center"/>
    </xf>
    <xf numFmtId="0" fontId="61" fillId="0" borderId="19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49" fontId="69" fillId="0" borderId="30" xfId="0" applyNumberFormat="1" applyFont="1" applyFill="1" applyBorder="1" applyAlignment="1">
      <alignment vertical="center" wrapText="1"/>
    </xf>
    <xf numFmtId="49" fontId="69" fillId="0" borderId="30" xfId="0" applyNumberFormat="1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left" vertical="center" wrapText="1"/>
    </xf>
    <xf numFmtId="166" fontId="69" fillId="0" borderId="30" xfId="0" applyNumberFormat="1" applyFont="1" applyFill="1" applyBorder="1" applyAlignment="1">
      <alignment horizontal="center" vertical="center"/>
    </xf>
    <xf numFmtId="4" fontId="68" fillId="0" borderId="30" xfId="0" applyNumberFormat="1" applyFont="1" applyFill="1" applyBorder="1" applyAlignment="1">
      <alignment vertical="center"/>
    </xf>
    <xf numFmtId="49" fontId="69" fillId="0" borderId="18" xfId="0" applyNumberFormat="1" applyFont="1" applyFill="1" applyBorder="1" applyAlignment="1">
      <alignment horizontal="left" vertical="center" wrapText="1"/>
    </xf>
    <xf numFmtId="4" fontId="68" fillId="0" borderId="3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horizontal="right" vertical="center"/>
    </xf>
    <xf numFmtId="0" fontId="69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166" fontId="3" fillId="0" borderId="30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167" fontId="3" fillId="0" borderId="30" xfId="0" applyNumberFormat="1" applyFont="1" applyFill="1" applyBorder="1" applyAlignment="1">
      <alignment horizontal="center" vertical="center" wrapText="1"/>
    </xf>
    <xf numFmtId="4" fontId="79" fillId="0" borderId="18" xfId="0" applyNumberFormat="1" applyFont="1" applyFill="1" applyBorder="1" applyAlignment="1">
      <alignment vertical="center"/>
    </xf>
    <xf numFmtId="9" fontId="3" fillId="0" borderId="18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vertical="center"/>
    </xf>
    <xf numFmtId="0" fontId="80" fillId="0" borderId="18" xfId="0" applyFont="1" applyFill="1" applyBorder="1" applyAlignment="1">
      <alignment horizontal="center" vertical="center" wrapText="1"/>
    </xf>
    <xf numFmtId="49" fontId="80" fillId="0" borderId="18" xfId="0" applyNumberFormat="1" applyFont="1" applyFill="1" applyBorder="1" applyAlignment="1">
      <alignment vertical="center" wrapText="1"/>
    </xf>
    <xf numFmtId="49" fontId="80" fillId="0" borderId="18" xfId="0" applyNumberFormat="1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left" vertical="center" wrapText="1"/>
    </xf>
    <xf numFmtId="166" fontId="80" fillId="0" borderId="18" xfId="0" applyNumberFormat="1" applyFont="1" applyFill="1" applyBorder="1" applyAlignment="1">
      <alignment horizontal="center" vertical="center"/>
    </xf>
    <xf numFmtId="9" fontId="80" fillId="0" borderId="18" xfId="0" applyNumberFormat="1" applyFont="1" applyFill="1" applyBorder="1" applyAlignment="1">
      <alignment horizontal="center" vertical="center"/>
    </xf>
    <xf numFmtId="4" fontId="80" fillId="0" borderId="18" xfId="0" applyNumberFormat="1" applyFont="1" applyFill="1" applyBorder="1" applyAlignment="1">
      <alignment vertical="center"/>
    </xf>
    <xf numFmtId="0" fontId="80" fillId="0" borderId="18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4" fontId="73" fillId="0" borderId="18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 wrapText="1"/>
    </xf>
    <xf numFmtId="0" fontId="7" fillId="33" borderId="40" xfId="52" applyFont="1" applyFill="1" applyBorder="1" applyAlignment="1">
      <alignment horizontal="center" vertical="center"/>
      <protection/>
    </xf>
    <xf numFmtId="0" fontId="7" fillId="33" borderId="41" xfId="52" applyFont="1" applyFill="1" applyBorder="1" applyAlignment="1">
      <alignment horizontal="center" vertical="center"/>
      <protection/>
    </xf>
    <xf numFmtId="0" fontId="7" fillId="33" borderId="42" xfId="52" applyFont="1" applyFill="1" applyBorder="1" applyAlignment="1">
      <alignment horizontal="center" vertical="center"/>
      <protection/>
    </xf>
    <xf numFmtId="0" fontId="7" fillId="33" borderId="43" xfId="52" applyFont="1" applyFill="1" applyBorder="1" applyAlignment="1">
      <alignment horizontal="center" vertical="center"/>
      <protection/>
    </xf>
    <xf numFmtId="0" fontId="7" fillId="33" borderId="0" xfId="52" applyFont="1" applyFill="1" applyBorder="1" applyAlignment="1">
      <alignment horizontal="center" vertical="center"/>
      <protection/>
    </xf>
    <xf numFmtId="0" fontId="7" fillId="33" borderId="44" xfId="52" applyFont="1" applyFill="1" applyBorder="1" applyAlignment="1">
      <alignment horizontal="center" vertical="center"/>
      <protection/>
    </xf>
    <xf numFmtId="0" fontId="6" fillId="33" borderId="45" xfId="52" applyFont="1" applyFill="1" applyBorder="1" applyAlignment="1">
      <alignment horizontal="center" vertical="center"/>
      <protection/>
    </xf>
    <xf numFmtId="0" fontId="6" fillId="33" borderId="46" xfId="52" applyFont="1" applyFill="1" applyBorder="1" applyAlignment="1">
      <alignment horizontal="center" vertical="center"/>
      <protection/>
    </xf>
    <xf numFmtId="0" fontId="6" fillId="33" borderId="47" xfId="52" applyFont="1" applyFill="1" applyBorder="1" applyAlignment="1">
      <alignment horizontal="center" vertical="center"/>
      <protection/>
    </xf>
    <xf numFmtId="0" fontId="9" fillId="0" borderId="48" xfId="52" applyFont="1" applyFill="1" applyBorder="1" applyAlignment="1">
      <alignment horizontal="center" vertical="center"/>
      <protection/>
    </xf>
    <xf numFmtId="0" fontId="9" fillId="0" borderId="33" xfId="52" applyFont="1" applyFill="1" applyBorder="1" applyAlignment="1">
      <alignment horizontal="center" vertical="center"/>
      <protection/>
    </xf>
    <xf numFmtId="0" fontId="9" fillId="0" borderId="49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50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51" xfId="52" applyFont="1" applyFill="1" applyBorder="1" applyAlignment="1">
      <alignment horizontal="center" vertical="center" wrapText="1"/>
      <protection/>
    </xf>
    <xf numFmtId="0" fontId="9" fillId="0" borderId="34" xfId="52" applyFont="1" applyFill="1" applyBorder="1" applyAlignment="1">
      <alignment horizontal="center" vertical="center" wrapText="1"/>
      <protection/>
    </xf>
    <xf numFmtId="0" fontId="9" fillId="34" borderId="48" xfId="52" applyFont="1" applyFill="1" applyBorder="1" applyAlignment="1">
      <alignment horizontal="center" vertical="center" wrapText="1"/>
      <protection/>
    </xf>
    <xf numFmtId="0" fontId="9" fillId="34" borderId="33" xfId="52" applyFont="1" applyFill="1" applyBorder="1" applyAlignment="1">
      <alignment horizontal="center" vertical="center" wrapText="1"/>
      <protection/>
    </xf>
    <xf numFmtId="0" fontId="7" fillId="0" borderId="52" xfId="52" applyFont="1" applyFill="1" applyBorder="1" applyAlignment="1">
      <alignment horizontal="center" vertical="center"/>
      <protection/>
    </xf>
    <xf numFmtId="0" fontId="7" fillId="0" borderId="53" xfId="52" applyFont="1" applyFill="1" applyBorder="1" applyAlignment="1">
      <alignment horizontal="center" vertical="center"/>
      <protection/>
    </xf>
    <xf numFmtId="0" fontId="7" fillId="0" borderId="54" xfId="52" applyFont="1" applyFill="1" applyBorder="1" applyAlignment="1">
      <alignment horizontal="center" vertical="center"/>
      <protection/>
    </xf>
    <xf numFmtId="0" fontId="68" fillId="36" borderId="18" xfId="0" applyFont="1" applyFill="1" applyBorder="1" applyAlignment="1">
      <alignment horizontal="center" vertical="center" wrapText="1" shrinkToFit="1"/>
    </xf>
    <xf numFmtId="0" fontId="70" fillId="36" borderId="18" xfId="0" applyFont="1" applyFill="1" applyBorder="1" applyAlignment="1">
      <alignment horizontal="center" vertical="center" wrapText="1" shrinkToFi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 wrapText="1"/>
    </xf>
    <xf numFmtId="0" fontId="68" fillId="36" borderId="18" xfId="0" applyFont="1" applyFill="1" applyBorder="1" applyAlignment="1">
      <alignment horizontal="center" vertical="center" wrapText="1"/>
    </xf>
    <xf numFmtId="0" fontId="67" fillId="36" borderId="18" xfId="0" applyFont="1" applyFill="1" applyBorder="1" applyAlignment="1">
      <alignment horizontal="center" vertical="center" wrapText="1"/>
    </xf>
    <xf numFmtId="0" fontId="67" fillId="36" borderId="19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67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BF9000"/>
      <rgbColor rgb="00ED7D31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view="pageBreakPreview" zoomScale="85" zoomScaleSheetLayoutView="85" workbookViewId="0" topLeftCell="A10">
      <selection activeCell="A1" sqref="A1"/>
    </sheetView>
  </sheetViews>
  <sheetFormatPr defaultColWidth="9.140625" defaultRowHeight="12.75"/>
  <cols>
    <col min="1" max="1" width="32.140625" style="138" customWidth="1"/>
    <col min="2" max="2" width="10.7109375" style="25" customWidth="1"/>
    <col min="3" max="5" width="20.7109375" style="138" customWidth="1"/>
    <col min="6" max="15" width="15.7109375" style="138" customWidth="1"/>
    <col min="16" max="16" width="9.140625" style="138" customWidth="1"/>
    <col min="17" max="17" width="11.7109375" style="138" bestFit="1" customWidth="1"/>
    <col min="18" max="16384" width="9.140625" style="18" customWidth="1"/>
  </cols>
  <sheetData>
    <row r="1" spans="1:24" s="5" customFormat="1" ht="30" customHeight="1" thickBot="1">
      <c r="A1" s="1" t="s">
        <v>172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4" s="9" customFormat="1" ht="15">
      <c r="A2" s="6"/>
      <c r="B2" s="7"/>
      <c r="C2" s="6"/>
      <c r="D2" s="6"/>
      <c r="E2" s="6"/>
      <c r="F2" s="310" t="s">
        <v>173</v>
      </c>
      <c r="G2" s="311"/>
      <c r="H2" s="311"/>
      <c r="I2" s="311"/>
      <c r="J2" s="311"/>
      <c r="K2" s="311"/>
      <c r="L2" s="311"/>
      <c r="M2" s="311"/>
      <c r="N2" s="312"/>
      <c r="O2" s="6"/>
      <c r="P2" s="6"/>
      <c r="Q2" s="6"/>
      <c r="R2" s="8"/>
      <c r="S2" s="8"/>
      <c r="T2" s="8"/>
      <c r="U2" s="8"/>
      <c r="V2" s="8"/>
      <c r="W2" s="8"/>
      <c r="X2" s="8"/>
    </row>
    <row r="3" spans="1:24" s="9" customFormat="1" ht="15">
      <c r="A3" s="10"/>
      <c r="B3" s="7"/>
      <c r="C3" s="6"/>
      <c r="D3" s="6"/>
      <c r="E3" s="6"/>
      <c r="F3" s="313"/>
      <c r="G3" s="314"/>
      <c r="H3" s="314"/>
      <c r="I3" s="314"/>
      <c r="J3" s="314"/>
      <c r="K3" s="314"/>
      <c r="L3" s="314"/>
      <c r="M3" s="314"/>
      <c r="N3" s="315"/>
      <c r="O3" s="11"/>
      <c r="P3" s="11"/>
      <c r="Q3" s="11"/>
      <c r="X3" s="8"/>
    </row>
    <row r="4" spans="1:24" s="9" customFormat="1" ht="15">
      <c r="A4" s="12" t="s">
        <v>883</v>
      </c>
      <c r="B4" s="212"/>
      <c r="C4" s="14"/>
      <c r="D4" s="14"/>
      <c r="E4" s="14"/>
      <c r="F4" s="313"/>
      <c r="G4" s="314"/>
      <c r="H4" s="314"/>
      <c r="I4" s="314"/>
      <c r="J4" s="314"/>
      <c r="K4" s="314"/>
      <c r="L4" s="314"/>
      <c r="M4" s="314"/>
      <c r="N4" s="315"/>
      <c r="O4" s="11"/>
      <c r="P4" s="11"/>
      <c r="Q4" s="11"/>
      <c r="X4" s="15"/>
    </row>
    <row r="5" spans="1:24" s="9" customFormat="1" ht="15">
      <c r="A5" s="14"/>
      <c r="B5" s="13"/>
      <c r="C5" s="14"/>
      <c r="D5" s="219"/>
      <c r="E5" s="14"/>
      <c r="F5" s="313"/>
      <c r="G5" s="314"/>
      <c r="H5" s="314"/>
      <c r="I5" s="314"/>
      <c r="J5" s="314"/>
      <c r="K5" s="314"/>
      <c r="L5" s="314"/>
      <c r="M5" s="314"/>
      <c r="N5" s="315"/>
      <c r="O5" s="11"/>
      <c r="P5" s="11"/>
      <c r="Q5" s="11"/>
      <c r="X5" s="8"/>
    </row>
    <row r="6" spans="1:24" s="9" customFormat="1" ht="15">
      <c r="A6" s="12" t="s">
        <v>884</v>
      </c>
      <c r="B6" s="13"/>
      <c r="C6" s="14"/>
      <c r="D6" s="14"/>
      <c r="E6" s="14"/>
      <c r="F6" s="313"/>
      <c r="G6" s="314"/>
      <c r="H6" s="314"/>
      <c r="I6" s="314"/>
      <c r="J6" s="314"/>
      <c r="K6" s="314"/>
      <c r="L6" s="314"/>
      <c r="M6" s="314"/>
      <c r="N6" s="315"/>
      <c r="O6" s="11"/>
      <c r="P6" s="11"/>
      <c r="Q6" s="11"/>
      <c r="X6" s="15"/>
    </row>
    <row r="7" spans="1:24" s="9" customFormat="1" ht="15.75" thickBot="1">
      <c r="A7" s="14"/>
      <c r="B7" s="13"/>
      <c r="C7" s="14"/>
      <c r="D7" s="14"/>
      <c r="E7" s="14"/>
      <c r="F7" s="316" t="s">
        <v>174</v>
      </c>
      <c r="G7" s="317"/>
      <c r="H7" s="317"/>
      <c r="I7" s="317"/>
      <c r="J7" s="317"/>
      <c r="K7" s="317"/>
      <c r="L7" s="317"/>
      <c r="M7" s="317"/>
      <c r="N7" s="318"/>
      <c r="O7" s="11"/>
      <c r="P7" s="11"/>
      <c r="Q7" s="11"/>
      <c r="X7" s="8"/>
    </row>
    <row r="8" spans="1:24" s="9" customFormat="1" ht="15">
      <c r="A8" s="14"/>
      <c r="B8" s="13"/>
      <c r="C8" s="14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1"/>
      <c r="P8" s="11"/>
      <c r="Q8" s="11"/>
      <c r="X8" s="8"/>
    </row>
    <row r="9" spans="1:24" s="9" customFormat="1" ht="19.5" customHeight="1" thickBot="1">
      <c r="A9" s="12" t="s">
        <v>175</v>
      </c>
      <c r="B9" s="13"/>
      <c r="C9" s="14"/>
      <c r="D9" s="14"/>
      <c r="E9" s="14"/>
      <c r="F9" s="13"/>
      <c r="G9" s="13"/>
      <c r="H9" s="13"/>
      <c r="I9" s="13"/>
      <c r="J9" s="13"/>
      <c r="K9" s="13"/>
      <c r="L9" s="13"/>
      <c r="M9" s="13"/>
      <c r="N9" s="13"/>
      <c r="O9" s="11"/>
      <c r="P9" s="11"/>
      <c r="Q9" s="11"/>
      <c r="X9" s="8"/>
    </row>
    <row r="10" spans="1:24" ht="19.5" customHeight="1">
      <c r="A10" s="319" t="s">
        <v>176</v>
      </c>
      <c r="B10" s="321" t="s">
        <v>177</v>
      </c>
      <c r="C10" s="323" t="s">
        <v>178</v>
      </c>
      <c r="D10" s="325" t="s">
        <v>179</v>
      </c>
      <c r="E10" s="327" t="s">
        <v>180</v>
      </c>
      <c r="F10" s="329" t="s">
        <v>10</v>
      </c>
      <c r="G10" s="330"/>
      <c r="H10" s="330"/>
      <c r="I10" s="330"/>
      <c r="J10" s="330"/>
      <c r="K10" s="330"/>
      <c r="L10" s="330"/>
      <c r="M10" s="330"/>
      <c r="N10" s="330"/>
      <c r="O10" s="331"/>
      <c r="P10" s="16"/>
      <c r="Q10" s="16"/>
      <c r="R10" s="17"/>
      <c r="S10" s="17"/>
      <c r="T10" s="17"/>
      <c r="U10" s="17"/>
      <c r="X10" s="19"/>
    </row>
    <row r="11" spans="1:24" s="25" customFormat="1" ht="19.5" customHeight="1" thickBot="1">
      <c r="A11" s="320"/>
      <c r="B11" s="322"/>
      <c r="C11" s="324"/>
      <c r="D11" s="326"/>
      <c r="E11" s="328"/>
      <c r="F11" s="20">
        <v>2019</v>
      </c>
      <c r="G11" s="21">
        <v>2020</v>
      </c>
      <c r="H11" s="21">
        <v>2021</v>
      </c>
      <c r="I11" s="21">
        <v>2022</v>
      </c>
      <c r="J11" s="21">
        <v>2023</v>
      </c>
      <c r="K11" s="21">
        <v>2024</v>
      </c>
      <c r="L11" s="21">
        <v>2025</v>
      </c>
      <c r="M11" s="21">
        <v>2026</v>
      </c>
      <c r="N11" s="21">
        <v>2027</v>
      </c>
      <c r="O11" s="22">
        <v>2028</v>
      </c>
      <c r="P11" s="23"/>
      <c r="Q11" s="23"/>
      <c r="R11" s="23"/>
      <c r="S11" s="23"/>
      <c r="T11" s="23"/>
      <c r="U11" s="23"/>
      <c r="V11" s="24"/>
      <c r="W11" s="24"/>
      <c r="X11" s="24"/>
    </row>
    <row r="12" spans="1:24" ht="39.75" customHeight="1" thickTop="1">
      <c r="A12" s="26" t="s">
        <v>181</v>
      </c>
      <c r="B12" s="27">
        <f>COUNTA('pow podst'!K3:K35)</f>
        <v>33</v>
      </c>
      <c r="C12" s="28">
        <f>SUM('pow podst'!J3:J35)</f>
        <v>135360843.07</v>
      </c>
      <c r="D12" s="29">
        <f>SUM('pow podst'!L3:L35)</f>
        <v>62527134.36000001</v>
      </c>
      <c r="E12" s="30">
        <f>SUM('pow podst'!K3:K35)</f>
        <v>72833708.71</v>
      </c>
      <c r="F12" s="31">
        <f>SUM('pow podst'!N3:N35)</f>
        <v>668252.57</v>
      </c>
      <c r="G12" s="31">
        <f>SUM('pow podst'!O3:O35)</f>
        <v>1333572.28</v>
      </c>
      <c r="H12" s="31">
        <f>SUM('pow podst'!P3:P35)</f>
        <v>6642354.9399999995</v>
      </c>
      <c r="I12" s="31">
        <f>SUM('pow podst'!Q3:Q35)</f>
        <v>52650878.019999996</v>
      </c>
      <c r="J12" s="31">
        <f>SUM('pow podst'!R3:R35)</f>
        <v>11538650.9</v>
      </c>
      <c r="K12" s="31">
        <f>SUM('pow podst'!S3:S35)</f>
        <v>0</v>
      </c>
      <c r="L12" s="31">
        <f>SUM('pow podst'!T3:T35)</f>
        <v>0</v>
      </c>
      <c r="M12" s="31">
        <f>SUM('pow podst'!U3:U35)</f>
        <v>0</v>
      </c>
      <c r="N12" s="31">
        <f>SUM('pow podst'!V3:V35)</f>
        <v>0</v>
      </c>
      <c r="O12" s="31">
        <f>SUM('pow podst'!W3:W35)</f>
        <v>0</v>
      </c>
      <c r="P12" s="32" t="b">
        <f>C12=(D12+E12)</f>
        <v>1</v>
      </c>
      <c r="Q12" s="33" t="b">
        <f>E12=SUM(F12:O12)</f>
        <v>1</v>
      </c>
      <c r="R12" s="34"/>
      <c r="S12" s="34"/>
      <c r="T12" s="35"/>
      <c r="U12" s="35"/>
      <c r="V12" s="36"/>
      <c r="W12" s="19"/>
      <c r="X12" s="19"/>
    </row>
    <row r="13" spans="1:24" ht="39.75" customHeight="1">
      <c r="A13" s="142" t="s">
        <v>64</v>
      </c>
      <c r="B13" s="143">
        <f>COUNTIF('pow podst'!C3:C35,"K")</f>
        <v>5</v>
      </c>
      <c r="C13" s="144">
        <f>SUMIF('pow podst'!C3:C35,"K",'pow podst'!J3:J35)</f>
        <v>32403678.069999997</v>
      </c>
      <c r="D13" s="145">
        <f>SUMIF('pow podst'!C3:C35,"K",'pow podst'!L3:L35)</f>
        <v>14467342.91</v>
      </c>
      <c r="E13" s="139">
        <f>SUMIF('pow podst'!C3:C35,"K",'pow podst'!K3:K35)</f>
        <v>17936335.16</v>
      </c>
      <c r="F13" s="41">
        <f>SUMIF('pow podst'!C3:C35,"K",'pow podst'!N3:N35)</f>
        <v>668252.57</v>
      </c>
      <c r="G13" s="38">
        <f>SUMIF('pow podst'!C3:C35,"K",'pow podst'!O3:O35)</f>
        <v>1333572.28</v>
      </c>
      <c r="H13" s="38">
        <f>SUMIF('pow podst'!C3:C35,"K",'pow podst'!P3:P35)</f>
        <v>6642354.9399999995</v>
      </c>
      <c r="I13" s="38">
        <f>SUMIF('pow podst'!C3:C35,"K",'pow podst'!Q3:Q35)</f>
        <v>9292155.370000001</v>
      </c>
      <c r="J13" s="38">
        <f>SUMIF('pow podst'!C3:C35,"K",'pow podst'!R3:R35)</f>
        <v>0</v>
      </c>
      <c r="K13" s="38">
        <f>SUMIF('pow podst'!C3:C35,"K",'pow podst'!S3:S35)</f>
        <v>0</v>
      </c>
      <c r="L13" s="38">
        <f>SUMIF('pow podst'!C3:C35,"K",'pow podst'!T3:T35)</f>
        <v>0</v>
      </c>
      <c r="M13" s="38">
        <f>SUMIF('pow podst'!C3:C35,"K",'pow podst'!U3:U35)</f>
        <v>0</v>
      </c>
      <c r="N13" s="38">
        <f>SUMIF('pow podst'!C3:C35,"K",'pow podst'!V3:V35)</f>
        <v>0</v>
      </c>
      <c r="O13" s="38">
        <f>SUMIF('pow podst'!C3:C35,"K",'pow podst'!W3:W35)</f>
        <v>0</v>
      </c>
      <c r="P13" s="32" t="b">
        <f aca="true" t="shared" si="0" ref="P13:P36">C13=(D13+E13)</f>
        <v>1</v>
      </c>
      <c r="Q13" s="33" t="b">
        <f aca="true" t="shared" si="1" ref="Q13:Q36">E13=SUM(F13:O13)</f>
        <v>1</v>
      </c>
      <c r="R13" s="34"/>
      <c r="S13" s="34"/>
      <c r="T13" s="35"/>
      <c r="U13" s="35"/>
      <c r="V13" s="36"/>
      <c r="W13" s="19"/>
      <c r="X13" s="19"/>
    </row>
    <row r="14" spans="1:24" ht="39.75" customHeight="1">
      <c r="A14" s="42" t="s">
        <v>65</v>
      </c>
      <c r="B14" s="146">
        <f>COUNTIF('pow podst'!C3:C35,"N")</f>
        <v>23</v>
      </c>
      <c r="C14" s="147">
        <f>SUMIF('pow podst'!C3:C35,"N",'pow podst'!J3:J35)</f>
        <v>67401970</v>
      </c>
      <c r="D14" s="148">
        <f>SUMIF('pow podst'!C3:C35,"N",'pow podst'!L3:L35)</f>
        <v>32508180.549999997</v>
      </c>
      <c r="E14" s="140">
        <f>SUMIF('pow podst'!C3:C35,"N",'pow podst'!K3:K35)</f>
        <v>34893789.449999996</v>
      </c>
      <c r="F14" s="47">
        <f>SUMIF('pow podst'!C3:C35,"N",'pow podst'!N3:N35)</f>
        <v>0</v>
      </c>
      <c r="G14" s="44">
        <f>SUMIF('pow podst'!C3:C35,"N",'pow podst'!O3:O35)</f>
        <v>0</v>
      </c>
      <c r="H14" s="44">
        <f>SUMIF('pow podst'!C3:C35,"N",'pow podst'!P3:P35)</f>
        <v>0</v>
      </c>
      <c r="I14" s="44">
        <f>SUMIF('pow podst'!C3:C35,"N",'pow podst'!Q3:Q35)</f>
        <v>34893789.449999996</v>
      </c>
      <c r="J14" s="44">
        <f>SUMIF('pow podst'!C3:C35,"N",'pow podst'!R3:R35)</f>
        <v>0</v>
      </c>
      <c r="K14" s="44">
        <f>SUMIF('pow podst'!C3:C35,"N",'pow podst'!S3:S35)</f>
        <v>0</v>
      </c>
      <c r="L14" s="44">
        <f>SUMIF('pow podst'!C3:C35,"N",'pow podst'!T3:T35)</f>
        <v>0</v>
      </c>
      <c r="M14" s="44">
        <f>SUMIF('pow podst'!C3:C35,"N",'pow podst'!U3:U35)</f>
        <v>0</v>
      </c>
      <c r="N14" s="44">
        <f>SUMIF('pow podst'!C3:C35,"N",'pow podst'!V3:V35)</f>
        <v>0</v>
      </c>
      <c r="O14" s="44">
        <f>SUMIF('pow podst'!C3:C35,"N",'pow podst'!W3:W35)</f>
        <v>0</v>
      </c>
      <c r="P14" s="32" t="b">
        <f t="shared" si="0"/>
        <v>1</v>
      </c>
      <c r="Q14" s="33" t="b">
        <f t="shared" si="1"/>
        <v>1</v>
      </c>
      <c r="R14" s="34"/>
      <c r="S14" s="34"/>
      <c r="T14" s="35"/>
      <c r="U14" s="35"/>
      <c r="V14" s="36"/>
      <c r="W14" s="19"/>
      <c r="X14" s="19"/>
    </row>
    <row r="15" spans="1:24" ht="39.75" customHeight="1" thickBot="1">
      <c r="A15" s="48" t="s">
        <v>66</v>
      </c>
      <c r="B15" s="149">
        <f>COUNTIF('pow podst'!C3:C35,"W")</f>
        <v>5</v>
      </c>
      <c r="C15" s="150">
        <f>SUMIF('pow podst'!C3:C35,"W",'pow podst'!J3:J35)</f>
        <v>35555195</v>
      </c>
      <c r="D15" s="151">
        <f>SUMIF('pow podst'!C3:C35,"W",'pow podst'!L3:L35)</f>
        <v>15551610.899999999</v>
      </c>
      <c r="E15" s="141">
        <f>SUMIF('pow podst'!C3:C35,"W",'pow podst'!K3:K35)</f>
        <v>20003584.1</v>
      </c>
      <c r="F15" s="53">
        <f>SUMIF('pow podst'!C3:C35,"W",'pow podst'!N3:N35)</f>
        <v>0</v>
      </c>
      <c r="G15" s="50">
        <f>SUMIF('pow podst'!C3:C35,"W",'pow podst'!O3:O35)</f>
        <v>0</v>
      </c>
      <c r="H15" s="50">
        <f>SUMIF('pow podst'!C3:C35,"W",'pow podst'!P3:P35)</f>
        <v>0</v>
      </c>
      <c r="I15" s="50">
        <f>SUMIF('pow podst'!C3:C35,"W",'pow podst'!Q3:Q35)</f>
        <v>8464933.2</v>
      </c>
      <c r="J15" s="50">
        <f>SUMIF('pow podst'!C3:C35,"W",'pow podst'!R3:R35)</f>
        <v>11538650.9</v>
      </c>
      <c r="K15" s="50">
        <f>SUMIF('pow podst'!C3:C35,"W",'pow podst'!S3:S35)</f>
        <v>0</v>
      </c>
      <c r="L15" s="50">
        <f>SUMIF('pow podst'!C3:C35,"W",'pow podst'!T3:T35)</f>
        <v>0</v>
      </c>
      <c r="M15" s="50">
        <f>SUMIF('pow podst'!C3:C35,"W",'pow podst'!U3:U35)</f>
        <v>0</v>
      </c>
      <c r="N15" s="50">
        <f>SUMIF('pow podst'!C3:C35,"W",'pow podst'!V3:V35)</f>
        <v>0</v>
      </c>
      <c r="O15" s="50">
        <f>SUMIF('pow podst'!C3:C35,"W",'pow podst'!W3:W35)</f>
        <v>0</v>
      </c>
      <c r="P15" s="32" t="b">
        <f t="shared" si="0"/>
        <v>1</v>
      </c>
      <c r="Q15" s="33" t="b">
        <f t="shared" si="1"/>
        <v>1</v>
      </c>
      <c r="R15" s="34"/>
      <c r="S15" s="34"/>
      <c r="T15" s="35"/>
      <c r="U15" s="35"/>
      <c r="V15" s="36"/>
      <c r="W15" s="19"/>
      <c r="X15" s="19"/>
    </row>
    <row r="16" spans="1:24" ht="39.75" customHeight="1" thickTop="1">
      <c r="A16" s="26" t="s">
        <v>182</v>
      </c>
      <c r="B16" s="27">
        <f>COUNTA('gm podst'!K3:K108)</f>
        <v>106</v>
      </c>
      <c r="C16" s="28">
        <f>SUM('gm podst'!K3:K108)</f>
        <v>234837521.78</v>
      </c>
      <c r="D16" s="29">
        <f>SUM('gm podst'!M3:M108)</f>
        <v>91496572.21000001</v>
      </c>
      <c r="E16" s="30">
        <f>SUM('gm podst'!L3:L108)</f>
        <v>143340949.57</v>
      </c>
      <c r="F16" s="54">
        <f>SUM('gm podst'!O3:O108)</f>
        <v>0</v>
      </c>
      <c r="G16" s="54">
        <f>SUM('gm podst'!P3:P108)</f>
        <v>509997.99</v>
      </c>
      <c r="H16" s="54">
        <f>SUM('gm podst'!Q3:Q108)</f>
        <v>9390277.39</v>
      </c>
      <c r="I16" s="54">
        <f>SUM('gm podst'!R3:R108)</f>
        <v>103696682.05000001</v>
      </c>
      <c r="J16" s="54">
        <f>SUM('gm podst'!S3:S108)</f>
        <v>28243992.140000004</v>
      </c>
      <c r="K16" s="54">
        <f>SUM('gm podst'!T3:T108)</f>
        <v>1500000</v>
      </c>
      <c r="L16" s="54">
        <f>SUM('gm podst'!U3:U108)</f>
        <v>0</v>
      </c>
      <c r="M16" s="54">
        <f>SUM('gm podst'!V3:V108)</f>
        <v>0</v>
      </c>
      <c r="N16" s="54">
        <f>SUM('gm podst'!W3:W108)</f>
        <v>0</v>
      </c>
      <c r="O16" s="54">
        <f>SUM('gm podst'!X3:X108)</f>
        <v>0</v>
      </c>
      <c r="P16" s="32" t="b">
        <f t="shared" si="0"/>
        <v>1</v>
      </c>
      <c r="Q16" s="33" t="b">
        <f t="shared" si="1"/>
        <v>1</v>
      </c>
      <c r="R16" s="34"/>
      <c r="S16" s="34"/>
      <c r="T16" s="35"/>
      <c r="U16" s="35"/>
      <c r="V16" s="35"/>
      <c r="W16" s="35"/>
      <c r="X16" s="35"/>
    </row>
    <row r="17" spans="1:24" ht="39.75" customHeight="1">
      <c r="A17" s="142" t="s">
        <v>64</v>
      </c>
      <c r="B17" s="37">
        <f>COUNTIF('gm podst'!C3:C108,"K")</f>
        <v>12</v>
      </c>
      <c r="C17" s="38">
        <f>SUMIF('gm podst'!C3:C108,"K",'gm podst'!K3:K108)</f>
        <v>50409317.78</v>
      </c>
      <c r="D17" s="39">
        <f>SUMIF('gm podst'!C3:C108,"K",'gm podst'!M3:M108)</f>
        <v>21631858.58</v>
      </c>
      <c r="E17" s="40">
        <f>SUMIF('gm podst'!C3:C108,"K",'gm podst'!L3:L108)</f>
        <v>28777459.199999996</v>
      </c>
      <c r="F17" s="41">
        <f>SUMIF('gm podst'!C3:C108,"K",'gm podst'!O3:O108)</f>
        <v>0</v>
      </c>
      <c r="G17" s="41">
        <f>SUMIF('gm podst'!C3:C108,"K",'gm podst'!P3:P108)</f>
        <v>509997.99</v>
      </c>
      <c r="H17" s="41">
        <f>SUMIF('gm podst'!C3:C108,"K",'gm podst'!Q3:Q108)</f>
        <v>9390277.39</v>
      </c>
      <c r="I17" s="41">
        <f>SUMIF('gm podst'!C3:C108,"K",'gm podst'!R3:R108)</f>
        <v>18243256.68</v>
      </c>
      <c r="J17" s="41">
        <f>SUMIF('gm podst'!C3:C108,"K",'gm podst'!S3:S108)</f>
        <v>633927.14</v>
      </c>
      <c r="K17" s="41">
        <f>SUMIF('gm podst'!C3:C108,"K",'gm podst'!T3:T108)</f>
        <v>0</v>
      </c>
      <c r="L17" s="41">
        <f>SUMIF('gm podst'!C3:C108,"K",'gm podst'!U3:U108)</f>
        <v>0</v>
      </c>
      <c r="M17" s="41">
        <f>SUMIF('gm podst'!C3:C108,"K",'gm podst'!V3:V108)</f>
        <v>0</v>
      </c>
      <c r="N17" s="41">
        <f>SUMIF('gm podst'!C3:C108,"K",'gm podst'!W3:W108)</f>
        <v>0</v>
      </c>
      <c r="O17" s="41">
        <f>SUMIF('gm podst'!C3:C108,"K",'gm podst'!X3:X108)</f>
        <v>0</v>
      </c>
      <c r="P17" s="32" t="b">
        <f t="shared" si="0"/>
        <v>1</v>
      </c>
      <c r="Q17" s="33" t="b">
        <f t="shared" si="1"/>
        <v>1</v>
      </c>
      <c r="R17" s="34"/>
      <c r="S17" s="34"/>
      <c r="T17" s="35"/>
      <c r="U17" s="35"/>
      <c r="V17" s="35"/>
      <c r="W17" s="35"/>
      <c r="X17" s="35"/>
    </row>
    <row r="18" spans="1:24" ht="39.75" customHeight="1">
      <c r="A18" s="42" t="s">
        <v>65</v>
      </c>
      <c r="B18" s="43">
        <f>COUNTIF('gm podst'!C3:C108,"N")</f>
        <v>74</v>
      </c>
      <c r="C18" s="44">
        <f>SUMIF('gm podst'!C3:C108,"N",'gm podst'!K3:K108)</f>
        <v>111766013</v>
      </c>
      <c r="D18" s="45">
        <f>SUMIF('gm podst'!C3:C108,"N",'gm podst'!M3:M108)</f>
        <v>42333910.03</v>
      </c>
      <c r="E18" s="46">
        <f>SUMIF('gm podst'!C3:C108,"N",'gm podst'!L3:L108)</f>
        <v>69432102.97000001</v>
      </c>
      <c r="F18" s="47">
        <f>SUMIF('gm podst'!C3:C108,"N",'gm podst'!O3:O108)</f>
        <v>0</v>
      </c>
      <c r="G18" s="47">
        <f>SUMIF('gm podst'!C3:C108,"N",'gm podst'!P3:P108)</f>
        <v>0</v>
      </c>
      <c r="H18" s="47">
        <f>SUMIF('gm podst'!C3:C108,"N",'gm podst'!Q3:Q108)</f>
        <v>0</v>
      </c>
      <c r="I18" s="47">
        <f>SUMIF('gm podst'!C3:C108,"N",'gm podst'!R3:R108)</f>
        <v>69432102.97000001</v>
      </c>
      <c r="J18" s="47">
        <f>SUMIF('gm podst'!C3:C108,"N",'gm podst'!S3:S108)</f>
        <v>0</v>
      </c>
      <c r="K18" s="47">
        <f>SUMIF('gm podst'!C3:C108,"N",'gm podst'!T3:T108)</f>
        <v>0</v>
      </c>
      <c r="L18" s="47">
        <f>SUMIF('gm podst'!C3:C108,"N",'gm podst'!U3:U108)</f>
        <v>0</v>
      </c>
      <c r="M18" s="47">
        <f>SUMIF('gm podst'!C3:C108,"N",'gm podst'!V3:V108)</f>
        <v>0</v>
      </c>
      <c r="N18" s="47">
        <f>SUMIF('gm podst'!C3:C108,"N",'gm podst'!W3:W108)</f>
        <v>0</v>
      </c>
      <c r="O18" s="47">
        <f>SUMIF('gm podst'!C3:C108,"N",'gm podst'!X3:X108)</f>
        <v>0</v>
      </c>
      <c r="P18" s="32" t="b">
        <f t="shared" si="0"/>
        <v>1</v>
      </c>
      <c r="Q18" s="33" t="b">
        <f t="shared" si="1"/>
        <v>1</v>
      </c>
      <c r="R18" s="34"/>
      <c r="S18" s="34"/>
      <c r="T18" s="35"/>
      <c r="U18" s="35"/>
      <c r="V18" s="35"/>
      <c r="W18" s="35"/>
      <c r="X18" s="35"/>
    </row>
    <row r="19" spans="1:24" ht="39.75" customHeight="1" thickBot="1">
      <c r="A19" s="48" t="s">
        <v>66</v>
      </c>
      <c r="B19" s="49">
        <f>COUNTIF('gm podst'!C3:C108,"W")</f>
        <v>20</v>
      </c>
      <c r="C19" s="50">
        <f>SUMIF('gm podst'!C3:C108,"W",'gm podst'!K3:K108)</f>
        <v>72662191</v>
      </c>
      <c r="D19" s="51">
        <f>SUMIF('gm podst'!C3:C108,"W",'gm podst'!M3:M108)</f>
        <v>27530803.599999994</v>
      </c>
      <c r="E19" s="52">
        <f>SUMIF('gm podst'!C3:C108,"W",'gm podst'!L3:L108)</f>
        <v>45131387.39999999</v>
      </c>
      <c r="F19" s="53">
        <f>SUMIF('gm podst'!C3:C108,"W",'gm podst'!O3:O108)</f>
        <v>0</v>
      </c>
      <c r="G19" s="53">
        <f>SUMIF('gm podst'!C3:C108,"W",'gm podst'!P3:P108)</f>
        <v>0</v>
      </c>
      <c r="H19" s="53">
        <f>SUMIF('gm podst'!C3:C108,"W",'gm podst'!Q3:Q108)</f>
        <v>0</v>
      </c>
      <c r="I19" s="53">
        <f>SUMIF('gm podst'!C3:C108,"W",'gm podst'!R3:R108)</f>
        <v>16021322.400000002</v>
      </c>
      <c r="J19" s="53">
        <f>SUMIF('gm podst'!C3:C108,"W",'gm podst'!S3:S108)</f>
        <v>27610065.000000004</v>
      </c>
      <c r="K19" s="53">
        <f>SUMIF('gm podst'!C3:C108,"W",'gm podst'!T3:T108)</f>
        <v>1500000</v>
      </c>
      <c r="L19" s="53">
        <f>SUMIF('gm podst'!C3:C108,"W",'gm podst'!U3:U108)</f>
        <v>0</v>
      </c>
      <c r="M19" s="53">
        <f>SUMIF('gm podst'!C3:C108,"W",'gm podst'!V3:V108)</f>
        <v>0</v>
      </c>
      <c r="N19" s="53">
        <f>SUMIF('gm podst'!C3:C108,"W",'gm podst'!W3:W108)</f>
        <v>0</v>
      </c>
      <c r="O19" s="53">
        <f>SUMIF('gm podst'!C3:C108,"W",'gm podst'!X3:X108)</f>
        <v>0</v>
      </c>
      <c r="P19" s="32" t="b">
        <f t="shared" si="0"/>
        <v>1</v>
      </c>
      <c r="Q19" s="33" t="b">
        <f t="shared" si="1"/>
        <v>1</v>
      </c>
      <c r="R19" s="34"/>
      <c r="S19" s="34"/>
      <c r="T19" s="35"/>
      <c r="U19" s="35"/>
      <c r="V19" s="35"/>
      <c r="W19" s="35"/>
      <c r="X19" s="35"/>
    </row>
    <row r="20" spans="1:24" s="63" customFormat="1" ht="39.75" customHeight="1" thickTop="1">
      <c r="A20" s="55" t="s">
        <v>183</v>
      </c>
      <c r="B20" s="56">
        <f>B12+B16</f>
        <v>139</v>
      </c>
      <c r="C20" s="57">
        <f>C12+C16</f>
        <v>370198364.85</v>
      </c>
      <c r="D20" s="58">
        <f aca="true" t="shared" si="2" ref="C20:O23">D12+D16</f>
        <v>154023706.57000002</v>
      </c>
      <c r="E20" s="30">
        <f t="shared" si="2"/>
        <v>216174658.27999997</v>
      </c>
      <c r="F20" s="59">
        <f t="shared" si="2"/>
        <v>668252.57</v>
      </c>
      <c r="G20" s="57">
        <f>G12+G16</f>
        <v>1843570.27</v>
      </c>
      <c r="H20" s="57">
        <f>H12+H16</f>
        <v>16032632.33</v>
      </c>
      <c r="I20" s="57">
        <f t="shared" si="2"/>
        <v>156347560.07</v>
      </c>
      <c r="J20" s="57">
        <f t="shared" si="2"/>
        <v>39782643.04000001</v>
      </c>
      <c r="K20" s="57">
        <f t="shared" si="2"/>
        <v>1500000</v>
      </c>
      <c r="L20" s="57">
        <f t="shared" si="2"/>
        <v>0</v>
      </c>
      <c r="M20" s="57">
        <f t="shared" si="2"/>
        <v>0</v>
      </c>
      <c r="N20" s="57">
        <f t="shared" si="2"/>
        <v>0</v>
      </c>
      <c r="O20" s="60">
        <f t="shared" si="2"/>
        <v>0</v>
      </c>
      <c r="P20" s="32" t="b">
        <f t="shared" si="0"/>
        <v>1</v>
      </c>
      <c r="Q20" s="33" t="b">
        <f t="shared" si="1"/>
        <v>1</v>
      </c>
      <c r="R20" s="61"/>
      <c r="S20" s="61"/>
      <c r="T20" s="62"/>
      <c r="U20" s="62"/>
      <c r="V20" s="62"/>
      <c r="W20" s="62"/>
      <c r="X20" s="62"/>
    </row>
    <row r="21" spans="1:24" s="70" customFormat="1" ht="39.75" customHeight="1">
      <c r="A21" s="64" t="s">
        <v>64</v>
      </c>
      <c r="B21" s="65">
        <f>B13+B17</f>
        <v>17</v>
      </c>
      <c r="C21" s="66">
        <f t="shared" si="2"/>
        <v>82812995.85</v>
      </c>
      <c r="D21" s="67">
        <f t="shared" si="2"/>
        <v>36099201.489999995</v>
      </c>
      <c r="E21" s="40">
        <f t="shared" si="2"/>
        <v>46713794.36</v>
      </c>
      <c r="F21" s="68">
        <f t="shared" si="2"/>
        <v>668252.57</v>
      </c>
      <c r="G21" s="66">
        <f t="shared" si="2"/>
        <v>1843570.27</v>
      </c>
      <c r="H21" s="66">
        <f t="shared" si="2"/>
        <v>16032632.33</v>
      </c>
      <c r="I21" s="66">
        <f t="shared" si="2"/>
        <v>27535412.05</v>
      </c>
      <c r="J21" s="66">
        <f t="shared" si="2"/>
        <v>633927.14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  <c r="O21" s="69">
        <f t="shared" si="2"/>
        <v>0</v>
      </c>
      <c r="P21" s="32" t="b">
        <f t="shared" si="0"/>
        <v>1</v>
      </c>
      <c r="Q21" s="33" t="b">
        <f t="shared" si="1"/>
        <v>1</v>
      </c>
      <c r="R21" s="61"/>
      <c r="S21" s="61"/>
      <c r="T21" s="62"/>
      <c r="U21" s="62"/>
      <c r="V21" s="62"/>
      <c r="W21" s="62"/>
      <c r="X21" s="62"/>
    </row>
    <row r="22" spans="1:24" s="70" customFormat="1" ht="39.75" customHeight="1">
      <c r="A22" s="71" t="s">
        <v>65</v>
      </c>
      <c r="B22" s="72">
        <f>B14+B18</f>
        <v>97</v>
      </c>
      <c r="C22" s="73">
        <f t="shared" si="2"/>
        <v>179167983</v>
      </c>
      <c r="D22" s="74">
        <f t="shared" si="2"/>
        <v>74842090.58</v>
      </c>
      <c r="E22" s="46">
        <f t="shared" si="2"/>
        <v>104325892.42000002</v>
      </c>
      <c r="F22" s="75">
        <f t="shared" si="2"/>
        <v>0</v>
      </c>
      <c r="G22" s="73">
        <f t="shared" si="2"/>
        <v>0</v>
      </c>
      <c r="H22" s="73">
        <f t="shared" si="2"/>
        <v>0</v>
      </c>
      <c r="I22" s="73">
        <f t="shared" si="2"/>
        <v>104325892.42000002</v>
      </c>
      <c r="J22" s="73">
        <f t="shared" si="2"/>
        <v>0</v>
      </c>
      <c r="K22" s="73">
        <f t="shared" si="2"/>
        <v>0</v>
      </c>
      <c r="L22" s="73">
        <f t="shared" si="2"/>
        <v>0</v>
      </c>
      <c r="M22" s="73">
        <f t="shared" si="2"/>
        <v>0</v>
      </c>
      <c r="N22" s="73">
        <f t="shared" si="2"/>
        <v>0</v>
      </c>
      <c r="O22" s="76">
        <f t="shared" si="2"/>
        <v>0</v>
      </c>
      <c r="P22" s="32" t="b">
        <f t="shared" si="0"/>
        <v>1</v>
      </c>
      <c r="Q22" s="33" t="b">
        <f t="shared" si="1"/>
        <v>1</v>
      </c>
      <c r="R22" s="61"/>
      <c r="S22" s="61"/>
      <c r="T22" s="62"/>
      <c r="U22" s="62"/>
      <c r="V22" s="62"/>
      <c r="W22" s="62"/>
      <c r="X22" s="62"/>
    </row>
    <row r="23" spans="1:24" s="70" customFormat="1" ht="39.75" customHeight="1" thickBot="1">
      <c r="A23" s="77" t="s">
        <v>66</v>
      </c>
      <c r="B23" s="78">
        <f>B15+B19</f>
        <v>25</v>
      </c>
      <c r="C23" s="79">
        <f t="shared" si="2"/>
        <v>108217386</v>
      </c>
      <c r="D23" s="80">
        <f t="shared" si="2"/>
        <v>43082414.49999999</v>
      </c>
      <c r="E23" s="52">
        <f t="shared" si="2"/>
        <v>65134971.49999999</v>
      </c>
      <c r="F23" s="81">
        <f t="shared" si="2"/>
        <v>0</v>
      </c>
      <c r="G23" s="79">
        <f t="shared" si="2"/>
        <v>0</v>
      </c>
      <c r="H23" s="79">
        <f t="shared" si="2"/>
        <v>0</v>
      </c>
      <c r="I23" s="79">
        <f t="shared" si="2"/>
        <v>24486255.6</v>
      </c>
      <c r="J23" s="79">
        <f t="shared" si="2"/>
        <v>39148715.900000006</v>
      </c>
      <c r="K23" s="79">
        <f t="shared" si="2"/>
        <v>1500000</v>
      </c>
      <c r="L23" s="79">
        <f t="shared" si="2"/>
        <v>0</v>
      </c>
      <c r="M23" s="79">
        <f t="shared" si="2"/>
        <v>0</v>
      </c>
      <c r="N23" s="79">
        <f t="shared" si="2"/>
        <v>0</v>
      </c>
      <c r="O23" s="82">
        <f t="shared" si="2"/>
        <v>0</v>
      </c>
      <c r="P23" s="32" t="b">
        <f t="shared" si="0"/>
        <v>1</v>
      </c>
      <c r="Q23" s="33" t="b">
        <f t="shared" si="1"/>
        <v>1</v>
      </c>
      <c r="R23" s="61"/>
      <c r="S23" s="61"/>
      <c r="T23" s="62"/>
      <c r="U23" s="62"/>
      <c r="V23" s="62"/>
      <c r="W23" s="62"/>
      <c r="X23" s="62"/>
    </row>
    <row r="24" spans="1:24" ht="39.75" customHeight="1" thickTop="1">
      <c r="A24" s="26" t="s">
        <v>184</v>
      </c>
      <c r="B24" s="27">
        <f>COUNTA('pow rez'!K3:K16)</f>
        <v>14</v>
      </c>
      <c r="C24" s="28">
        <f>SUM('pow rez'!J3:J16)</f>
        <v>53923195</v>
      </c>
      <c r="D24" s="29">
        <f>SUM('pow rez'!L3:L16)</f>
        <v>24753369.5</v>
      </c>
      <c r="E24" s="30">
        <f>SUM('pow rez'!K3:K16)</f>
        <v>29169825.500000004</v>
      </c>
      <c r="F24" s="31">
        <f>SUM('pow rez'!N3:N16)</f>
        <v>0</v>
      </c>
      <c r="G24" s="31">
        <f>SUM('pow rez'!O3:O16)</f>
        <v>0</v>
      </c>
      <c r="H24" s="31">
        <f>SUM('pow rez'!P3:P16)</f>
        <v>0</v>
      </c>
      <c r="I24" s="31">
        <f>SUM('pow rez'!Q3:Q16)</f>
        <v>24876347</v>
      </c>
      <c r="J24" s="31">
        <f>SUM('pow rez'!R3:R16)</f>
        <v>4293478.5</v>
      </c>
      <c r="K24" s="31">
        <f>SUM('pow rez'!S3:S16)</f>
        <v>0</v>
      </c>
      <c r="L24" s="31">
        <f>SUM('pow rez'!T3:T16)</f>
        <v>0</v>
      </c>
      <c r="M24" s="31">
        <f>SUM('pow rez'!U3:U16)</f>
        <v>0</v>
      </c>
      <c r="N24" s="31">
        <f>SUM('pow rez'!V3:V16)</f>
        <v>0</v>
      </c>
      <c r="O24" s="31">
        <f>SUM('pow rez'!W3:W16)</f>
        <v>0</v>
      </c>
      <c r="P24" s="32" t="b">
        <f t="shared" si="0"/>
        <v>1</v>
      </c>
      <c r="Q24" s="33" t="b">
        <f t="shared" si="1"/>
        <v>1</v>
      </c>
      <c r="R24" s="34"/>
      <c r="S24" s="34"/>
      <c r="T24" s="35"/>
      <c r="U24" s="35"/>
      <c r="V24" s="35"/>
      <c r="W24" s="35"/>
      <c r="X24" s="35"/>
    </row>
    <row r="25" spans="1:24" ht="39.75" customHeight="1">
      <c r="A25" s="42" t="s">
        <v>65</v>
      </c>
      <c r="B25" s="43">
        <f>COUNTIF('pow rez'!C3:C16,"N")</f>
        <v>13</v>
      </c>
      <c r="C25" s="44">
        <f>SUMIF('pow rez'!C3:C16,"N",'pow rez'!J3:J16)</f>
        <v>41717848</v>
      </c>
      <c r="D25" s="45">
        <f>SUMIF('pow rez'!C3:C16,"N",'pow rez'!L3:L16)</f>
        <v>18650696</v>
      </c>
      <c r="E25" s="46">
        <f>SUMIF('pow rez'!C3:C16,"N",'pow rez'!K3:K16)</f>
        <v>23067152</v>
      </c>
      <c r="F25" s="47">
        <f>SUMIF('pow rez'!C3:C16,"N",'pow rez'!N3:N16)</f>
        <v>0</v>
      </c>
      <c r="G25" s="47">
        <f>SUMIF('pow rez'!C3:C16,"N",'pow rez'!O3:O16)</f>
        <v>0</v>
      </c>
      <c r="H25" s="47">
        <f>SUMIF('pow rez'!C3:C16,"N",'pow rez'!P3:P16)</f>
        <v>0</v>
      </c>
      <c r="I25" s="47">
        <f>SUMIF('pow rez'!C3:C16,"N",'pow rez'!Q3:Q16)</f>
        <v>23067152</v>
      </c>
      <c r="J25" s="47">
        <f>SUMIF('pow rez'!C3:C16,"N",'pow rez'!R3:R16)</f>
        <v>0</v>
      </c>
      <c r="K25" s="47">
        <f>SUMIF('pow rez'!C3:C16,"N",'pow rez'!S3:S16)</f>
        <v>0</v>
      </c>
      <c r="L25" s="47">
        <f>SUMIF('pow rez'!C3:C16,"N",'pow rez'!T3:T16)</f>
        <v>0</v>
      </c>
      <c r="M25" s="47">
        <f>SUMIF('pow rez'!C3:C16,"N",'pow rez'!U3:U16)</f>
        <v>0</v>
      </c>
      <c r="N25" s="47">
        <f>SUMIF('pow rez'!C3:C16,"N",'pow rez'!V3:V16)</f>
        <v>0</v>
      </c>
      <c r="O25" s="47">
        <f>SUMIF('pow rez'!C3:C16,"N",'pow rez'!W3:W16)</f>
        <v>0</v>
      </c>
      <c r="P25" s="32" t="b">
        <f t="shared" si="0"/>
        <v>1</v>
      </c>
      <c r="Q25" s="33" t="b">
        <f t="shared" si="1"/>
        <v>1</v>
      </c>
      <c r="R25" s="34"/>
      <c r="S25" s="34"/>
      <c r="T25" s="35"/>
      <c r="U25" s="35"/>
      <c r="V25" s="35"/>
      <c r="W25" s="35"/>
      <c r="X25" s="35"/>
    </row>
    <row r="26" spans="1:24" ht="39.75" customHeight="1" thickBot="1">
      <c r="A26" s="48" t="s">
        <v>66</v>
      </c>
      <c r="B26" s="49">
        <f>COUNTIF('pow rez'!C3:C16,"W")</f>
        <v>1</v>
      </c>
      <c r="C26" s="50">
        <f>SUMIF('pow rez'!C3:C16,"W",'pow rez'!J3:J16)</f>
        <v>12205347</v>
      </c>
      <c r="D26" s="51">
        <f>SUMIF('pow rez'!C3:C16,"W",'pow rez'!L3:L16)</f>
        <v>6102673.5</v>
      </c>
      <c r="E26" s="52">
        <f>SUMIF('pow rez'!C3:C20,"W",'pow rez'!K3:K16)</f>
        <v>6102673.5</v>
      </c>
      <c r="F26" s="53">
        <f>SUMIF('pow rez'!C3:C16,"W",'pow rez'!N3:N16)</f>
        <v>0</v>
      </c>
      <c r="G26" s="53">
        <f>SUMIF('pow rez'!C3:C16,"W",'pow rez'!O3:O16)</f>
        <v>0</v>
      </c>
      <c r="H26" s="53">
        <f>SUMIF('pow rez'!C3:C16,"W",'pow rez'!P3:P16)</f>
        <v>0</v>
      </c>
      <c r="I26" s="53">
        <f>SUMIF('pow rez'!C3:C16,"W",'pow rez'!Q3:Q16)</f>
        <v>1809195</v>
      </c>
      <c r="J26" s="53">
        <f>SUMIF('pow rez'!C3:C16,"W",'pow rez'!R3:R16)</f>
        <v>4293478.5</v>
      </c>
      <c r="K26" s="53">
        <f>SUMIF('pow rez'!C3:C16,"W",'pow rez'!S3:S16)</f>
        <v>0</v>
      </c>
      <c r="L26" s="53">
        <f>SUMIF('pow rez'!C3:C16,"W",'pow rez'!T3:T16)</f>
        <v>0</v>
      </c>
      <c r="M26" s="53">
        <f>SUMIF('pow rez'!C3:C16,"W",'pow rez'!U3:U16)</f>
        <v>0</v>
      </c>
      <c r="N26" s="53">
        <f>SUMIF('pow rez'!C3:C16,"W",'pow rez'!V3:V16)</f>
        <v>0</v>
      </c>
      <c r="O26" s="53">
        <f>SUMIF('pow rez'!C3:C16,"W",'pow rez'!W3:W16)</f>
        <v>0</v>
      </c>
      <c r="P26" s="32" t="b">
        <f t="shared" si="0"/>
        <v>1</v>
      </c>
      <c r="Q26" s="33" t="b">
        <f t="shared" si="1"/>
        <v>1</v>
      </c>
      <c r="R26" s="34"/>
      <c r="S26" s="34"/>
      <c r="T26" s="35"/>
      <c r="U26" s="35"/>
      <c r="V26" s="35"/>
      <c r="W26" s="35"/>
      <c r="X26" s="35"/>
    </row>
    <row r="27" spans="1:24" ht="39.75" customHeight="1" thickTop="1">
      <c r="A27" s="26" t="s">
        <v>185</v>
      </c>
      <c r="B27" s="27">
        <f>COUNTA('gm rez'!L3:L60)</f>
        <v>58</v>
      </c>
      <c r="C27" s="28">
        <f>SUM('gm rez'!K3:K60)</f>
        <v>117389574</v>
      </c>
      <c r="D27" s="29">
        <f>SUM('gm rez'!M3:M60)</f>
        <v>50764188.57000001</v>
      </c>
      <c r="E27" s="30">
        <f>SUM('gm rez'!L3:L60)</f>
        <v>66625385.429999985</v>
      </c>
      <c r="F27" s="31">
        <f>SUM('gm rez'!O3:O60)</f>
        <v>0</v>
      </c>
      <c r="G27" s="31">
        <f>SUM('gm rez'!P3:P60)</f>
        <v>0</v>
      </c>
      <c r="H27" s="31">
        <f>SUM('gm rez'!Q3:Q60)</f>
        <v>0</v>
      </c>
      <c r="I27" s="31">
        <f>SUM('gm rez'!R3:R60)</f>
        <v>47727495.02999999</v>
      </c>
      <c r="J27" s="31">
        <f>SUM('gm rez'!S3:S60)</f>
        <v>18597890.4</v>
      </c>
      <c r="K27" s="31">
        <f>SUM('gm rez'!T3:T60)</f>
        <v>300000</v>
      </c>
      <c r="L27" s="31">
        <f>SUM('gm rez'!U3:U60)</f>
        <v>0</v>
      </c>
      <c r="M27" s="31">
        <f>SUM('gm rez'!V3:V60)</f>
        <v>0</v>
      </c>
      <c r="N27" s="31">
        <f>SUM('gm rez'!W3:W60)</f>
        <v>0</v>
      </c>
      <c r="O27" s="31">
        <f>SUM('gm rez'!X3:X60)</f>
        <v>0</v>
      </c>
      <c r="P27" s="32" t="b">
        <f t="shared" si="0"/>
        <v>1</v>
      </c>
      <c r="Q27" s="33" t="b">
        <f t="shared" si="1"/>
        <v>1</v>
      </c>
      <c r="R27" s="83"/>
      <c r="S27" s="83"/>
      <c r="T27" s="84"/>
      <c r="U27" s="84"/>
      <c r="V27" s="36"/>
      <c r="W27" s="19"/>
      <c r="X27" s="19"/>
    </row>
    <row r="28" spans="1:24" ht="39.75" customHeight="1">
      <c r="A28" s="42" t="s">
        <v>65</v>
      </c>
      <c r="B28" s="43">
        <f>COUNTIF('gm rez'!C3:C60,"N")</f>
        <v>42</v>
      </c>
      <c r="C28" s="44">
        <f>SUMIF('gm rez'!C3:C60,"N",'gm rez'!K3:K60)</f>
        <v>64631255</v>
      </c>
      <c r="D28" s="45">
        <f>SUMIF('gm rez'!C3:C60,"N",'gm rez'!M3:M60)</f>
        <v>26728781.8</v>
      </c>
      <c r="E28" s="46">
        <f>SUMIF('gm rez'!C3:C60,"N",'gm rez'!L3:L60)</f>
        <v>37902473.2</v>
      </c>
      <c r="F28" s="47">
        <f>SUMIF('gm rez'!C3:C60,"N",'gm rez'!O3:O60)</f>
        <v>0</v>
      </c>
      <c r="G28" s="47">
        <f>SUMIF('gm rez'!C3:C60,"N",'gm rez'!P3:P60)</f>
        <v>0</v>
      </c>
      <c r="H28" s="47">
        <f>SUMIF('gm rez'!C3:C60,"N",'gm rez'!Q3:Q60)</f>
        <v>0</v>
      </c>
      <c r="I28" s="47">
        <f>SUMIF('gm rez'!C3:C60,"N",'gm rez'!R3:R60)</f>
        <v>37902473.2</v>
      </c>
      <c r="J28" s="47">
        <f>SUMIF('gm rez'!C3:C60,"N",'gm rez'!S3:S60)</f>
        <v>0</v>
      </c>
      <c r="K28" s="47">
        <f>SUMIF('gm rez'!C3:C60,"N",'gm rez'!T3:T60)</f>
        <v>0</v>
      </c>
      <c r="L28" s="47">
        <f>SUMIF('gm rez'!C3:C60,"N",'gm rez'!U3:U60)</f>
        <v>0</v>
      </c>
      <c r="M28" s="47">
        <f>SUMIF('gm rez'!C3:C60,"N",'gm rez'!V3:V60)</f>
        <v>0</v>
      </c>
      <c r="N28" s="47">
        <f>SUMIF('gm rez'!C3:C60,"N",'gm rez'!W3:W60)</f>
        <v>0</v>
      </c>
      <c r="O28" s="47">
        <f>SUMIF('gm rez'!C3:C60,"N",'gm rez'!X3:X60)</f>
        <v>0</v>
      </c>
      <c r="P28" s="32" t="b">
        <f t="shared" si="0"/>
        <v>1</v>
      </c>
      <c r="Q28" s="33" t="b">
        <f t="shared" si="1"/>
        <v>1</v>
      </c>
      <c r="R28" s="83"/>
      <c r="S28" s="83"/>
      <c r="T28" s="84"/>
      <c r="U28" s="84"/>
      <c r="V28" s="36"/>
      <c r="W28" s="19"/>
      <c r="X28" s="19"/>
    </row>
    <row r="29" spans="1:24" ht="39.75" customHeight="1" thickBot="1">
      <c r="A29" s="48" t="s">
        <v>66</v>
      </c>
      <c r="B29" s="49">
        <f>COUNTIF('gm rez'!C3:C60,"W")</f>
        <v>15</v>
      </c>
      <c r="C29" s="50">
        <f>SUMIF('gm rez'!C3:C60,"W",'gm rez'!K3:K60)</f>
        <v>47864078</v>
      </c>
      <c r="D29" s="51">
        <f>SUMIF('gm rez'!C3:C60,"W",'gm rez'!M3:M60)</f>
        <v>21588286.269999996</v>
      </c>
      <c r="E29" s="52">
        <f>SUMIF('gm rez'!C3:C60,"W",'gm rez'!L3:L60)</f>
        <v>26275791.730000004</v>
      </c>
      <c r="F29" s="53">
        <f>SUMIF('gm rez'!C3:C60,"W",'gm rez'!O3:O60)</f>
        <v>0</v>
      </c>
      <c r="G29" s="53">
        <f>SUMIF('gm rez'!C3:C60,"W",'gm rez'!P3:P60)</f>
        <v>0</v>
      </c>
      <c r="H29" s="53">
        <f>SUMIF('gm rez'!C3:C60,"W",'gm rez'!Q3:Q60)</f>
        <v>0</v>
      </c>
      <c r="I29" s="53">
        <f>SUMIF('gm rez'!C3:C60,"W",'gm rez'!R3:R60)</f>
        <v>8982415.33</v>
      </c>
      <c r="J29" s="53">
        <f>SUMIF('gm rez'!C3:C60,"W",'gm rez'!S3:S60)</f>
        <v>16993376.4</v>
      </c>
      <c r="K29" s="53">
        <f>SUMIF('gm rez'!C3:C60,"W",'gm rez'!T3:T60)</f>
        <v>300000</v>
      </c>
      <c r="L29" s="53">
        <f>SUMIF('gm rez'!C3:C60,"W",'gm rez'!U3:U60)</f>
        <v>0</v>
      </c>
      <c r="M29" s="53">
        <f>SUMIF('gm rez'!C3:C60,"W",'gm rez'!V3:V60)</f>
        <v>0</v>
      </c>
      <c r="N29" s="53">
        <f>SUMIF('gm rez'!C3:C60,"W",'gm rez'!W3:W60)</f>
        <v>0</v>
      </c>
      <c r="O29" s="53">
        <f>SUMIF('gm rez'!C3:C60,"W",'gm rez'!X3:X60)</f>
        <v>0</v>
      </c>
      <c r="P29" s="32" t="b">
        <f t="shared" si="0"/>
        <v>1</v>
      </c>
      <c r="Q29" s="33" t="b">
        <f t="shared" si="1"/>
        <v>1</v>
      </c>
      <c r="R29" s="83"/>
      <c r="S29" s="83"/>
      <c r="T29" s="84"/>
      <c r="U29" s="84"/>
      <c r="V29" s="36"/>
      <c r="W29" s="19"/>
      <c r="X29" s="19"/>
    </row>
    <row r="30" spans="1:21" ht="39.75" customHeight="1" thickTop="1">
      <c r="A30" s="85" t="s">
        <v>186</v>
      </c>
      <c r="B30" s="86">
        <f>B24+B27</f>
        <v>72</v>
      </c>
      <c r="C30" s="87">
        <f aca="true" t="shared" si="3" ref="C30:O30">C24+C27</f>
        <v>171312769</v>
      </c>
      <c r="D30" s="88">
        <f t="shared" si="3"/>
        <v>75517558.07000001</v>
      </c>
      <c r="E30" s="89">
        <f t="shared" si="3"/>
        <v>95795210.92999999</v>
      </c>
      <c r="F30" s="90">
        <f t="shared" si="3"/>
        <v>0</v>
      </c>
      <c r="G30" s="87">
        <f t="shared" si="3"/>
        <v>0</v>
      </c>
      <c r="H30" s="87">
        <f t="shared" si="3"/>
        <v>0</v>
      </c>
      <c r="I30" s="87">
        <f t="shared" si="3"/>
        <v>72603842.02999999</v>
      </c>
      <c r="J30" s="87">
        <f t="shared" si="3"/>
        <v>22891368.9</v>
      </c>
      <c r="K30" s="87">
        <f t="shared" si="3"/>
        <v>300000</v>
      </c>
      <c r="L30" s="87">
        <f t="shared" si="3"/>
        <v>0</v>
      </c>
      <c r="M30" s="87">
        <f t="shared" si="3"/>
        <v>0</v>
      </c>
      <c r="N30" s="87">
        <f t="shared" si="3"/>
        <v>0</v>
      </c>
      <c r="O30" s="91">
        <f t="shared" si="3"/>
        <v>0</v>
      </c>
      <c r="P30" s="32" t="b">
        <f t="shared" si="0"/>
        <v>1</v>
      </c>
      <c r="Q30" s="33" t="b">
        <f t="shared" si="1"/>
        <v>1</v>
      </c>
      <c r="R30" s="92"/>
      <c r="S30" s="92"/>
      <c r="T30" s="17"/>
      <c r="U30" s="17"/>
    </row>
    <row r="31" spans="1:21" ht="39.75" customHeight="1">
      <c r="A31" s="93" t="s">
        <v>65</v>
      </c>
      <c r="B31" s="94">
        <f aca="true" t="shared" si="4" ref="B31:O32">B25+B28</f>
        <v>55</v>
      </c>
      <c r="C31" s="95">
        <f t="shared" si="4"/>
        <v>106349103</v>
      </c>
      <c r="D31" s="96">
        <f t="shared" si="4"/>
        <v>45379477.8</v>
      </c>
      <c r="E31" s="46">
        <f t="shared" si="4"/>
        <v>60969625.2</v>
      </c>
      <c r="F31" s="97">
        <f t="shared" si="4"/>
        <v>0</v>
      </c>
      <c r="G31" s="95">
        <f t="shared" si="4"/>
        <v>0</v>
      </c>
      <c r="H31" s="95">
        <f t="shared" si="4"/>
        <v>0</v>
      </c>
      <c r="I31" s="95">
        <f t="shared" si="4"/>
        <v>60969625.2</v>
      </c>
      <c r="J31" s="95">
        <f t="shared" si="4"/>
        <v>0</v>
      </c>
      <c r="K31" s="95">
        <f t="shared" si="4"/>
        <v>0</v>
      </c>
      <c r="L31" s="95">
        <f t="shared" si="4"/>
        <v>0</v>
      </c>
      <c r="M31" s="95">
        <f t="shared" si="4"/>
        <v>0</v>
      </c>
      <c r="N31" s="95">
        <f t="shared" si="4"/>
        <v>0</v>
      </c>
      <c r="O31" s="98">
        <f t="shared" si="4"/>
        <v>0</v>
      </c>
      <c r="P31" s="32" t="b">
        <f t="shared" si="0"/>
        <v>1</v>
      </c>
      <c r="Q31" s="33" t="b">
        <f t="shared" si="1"/>
        <v>1</v>
      </c>
      <c r="R31" s="92"/>
      <c r="S31" s="92"/>
      <c r="T31" s="17"/>
      <c r="U31" s="17"/>
    </row>
    <row r="32" spans="1:21" ht="39.75" customHeight="1" thickBot="1">
      <c r="A32" s="99" t="s">
        <v>66</v>
      </c>
      <c r="B32" s="100">
        <f t="shared" si="4"/>
        <v>16</v>
      </c>
      <c r="C32" s="101">
        <f t="shared" si="4"/>
        <v>60069425</v>
      </c>
      <c r="D32" s="102">
        <f t="shared" si="4"/>
        <v>27690959.769999996</v>
      </c>
      <c r="E32" s="103">
        <f t="shared" si="4"/>
        <v>32378465.230000004</v>
      </c>
      <c r="F32" s="104">
        <f t="shared" si="4"/>
        <v>0</v>
      </c>
      <c r="G32" s="101">
        <f t="shared" si="4"/>
        <v>0</v>
      </c>
      <c r="H32" s="101">
        <f t="shared" si="4"/>
        <v>0</v>
      </c>
      <c r="I32" s="101">
        <f t="shared" si="4"/>
        <v>10791610.33</v>
      </c>
      <c r="J32" s="101">
        <f t="shared" si="4"/>
        <v>21286854.9</v>
      </c>
      <c r="K32" s="101">
        <f t="shared" si="4"/>
        <v>300000</v>
      </c>
      <c r="L32" s="101">
        <f t="shared" si="4"/>
        <v>0</v>
      </c>
      <c r="M32" s="101">
        <f t="shared" si="4"/>
        <v>0</v>
      </c>
      <c r="N32" s="101">
        <f t="shared" si="4"/>
        <v>0</v>
      </c>
      <c r="O32" s="105">
        <f t="shared" si="4"/>
        <v>0</v>
      </c>
      <c r="P32" s="32" t="b">
        <f t="shared" si="0"/>
        <v>1</v>
      </c>
      <c r="Q32" s="33" t="b">
        <f t="shared" si="1"/>
        <v>1</v>
      </c>
      <c r="R32" s="92"/>
      <c r="S32" s="92"/>
      <c r="T32" s="17"/>
      <c r="U32" s="17"/>
    </row>
    <row r="33" spans="1:21" ht="39.75" customHeight="1" thickTop="1">
      <c r="A33" s="106" t="s">
        <v>187</v>
      </c>
      <c r="B33" s="107">
        <f>B20+B30</f>
        <v>211</v>
      </c>
      <c r="C33" s="108">
        <f aca="true" t="shared" si="5" ref="C33:O33">C20+C30</f>
        <v>541511133.85</v>
      </c>
      <c r="D33" s="109">
        <f t="shared" si="5"/>
        <v>229541264.64000005</v>
      </c>
      <c r="E33" s="110">
        <f t="shared" si="5"/>
        <v>311969869.21</v>
      </c>
      <c r="F33" s="111">
        <f t="shared" si="5"/>
        <v>668252.57</v>
      </c>
      <c r="G33" s="108">
        <f t="shared" si="5"/>
        <v>1843570.27</v>
      </c>
      <c r="H33" s="108">
        <f t="shared" si="5"/>
        <v>16032632.33</v>
      </c>
      <c r="I33" s="108">
        <f t="shared" si="5"/>
        <v>228951402.09999996</v>
      </c>
      <c r="J33" s="108">
        <f t="shared" si="5"/>
        <v>62674011.940000005</v>
      </c>
      <c r="K33" s="108">
        <f t="shared" si="5"/>
        <v>1800000</v>
      </c>
      <c r="L33" s="108">
        <f t="shared" si="5"/>
        <v>0</v>
      </c>
      <c r="M33" s="108">
        <f t="shared" si="5"/>
        <v>0</v>
      </c>
      <c r="N33" s="108">
        <f t="shared" si="5"/>
        <v>0</v>
      </c>
      <c r="O33" s="112">
        <f t="shared" si="5"/>
        <v>0</v>
      </c>
      <c r="P33" s="32" t="b">
        <f t="shared" si="0"/>
        <v>1</v>
      </c>
      <c r="Q33" s="33" t="b">
        <f t="shared" si="1"/>
        <v>1</v>
      </c>
      <c r="R33" s="92"/>
      <c r="S33" s="92"/>
      <c r="T33" s="17"/>
      <c r="U33" s="17"/>
    </row>
    <row r="34" spans="1:21" ht="39.75" customHeight="1">
      <c r="A34" s="113" t="s">
        <v>64</v>
      </c>
      <c r="B34" s="114">
        <f>B21</f>
        <v>17</v>
      </c>
      <c r="C34" s="115">
        <f aca="true" t="shared" si="6" ref="C34:O34">C21</f>
        <v>82812995.85</v>
      </c>
      <c r="D34" s="116">
        <f t="shared" si="6"/>
        <v>36099201.489999995</v>
      </c>
      <c r="E34" s="117">
        <f t="shared" si="6"/>
        <v>46713794.36</v>
      </c>
      <c r="F34" s="118">
        <f t="shared" si="6"/>
        <v>668252.57</v>
      </c>
      <c r="G34" s="115">
        <f t="shared" si="6"/>
        <v>1843570.27</v>
      </c>
      <c r="H34" s="115">
        <f t="shared" si="6"/>
        <v>16032632.33</v>
      </c>
      <c r="I34" s="115">
        <f t="shared" si="6"/>
        <v>27535412.05</v>
      </c>
      <c r="J34" s="115">
        <f t="shared" si="6"/>
        <v>633927.14</v>
      </c>
      <c r="K34" s="115">
        <f t="shared" si="6"/>
        <v>0</v>
      </c>
      <c r="L34" s="115">
        <f t="shared" si="6"/>
        <v>0</v>
      </c>
      <c r="M34" s="115">
        <f t="shared" si="6"/>
        <v>0</v>
      </c>
      <c r="N34" s="115">
        <f t="shared" si="6"/>
        <v>0</v>
      </c>
      <c r="O34" s="119">
        <f t="shared" si="6"/>
        <v>0</v>
      </c>
      <c r="P34" s="32" t="b">
        <f t="shared" si="0"/>
        <v>1</v>
      </c>
      <c r="Q34" s="33" t="b">
        <f t="shared" si="1"/>
        <v>1</v>
      </c>
      <c r="R34" s="92"/>
      <c r="S34" s="92"/>
      <c r="T34" s="17"/>
      <c r="U34" s="17"/>
    </row>
    <row r="35" spans="1:21" ht="39.75" customHeight="1">
      <c r="A35" s="120" t="s">
        <v>65</v>
      </c>
      <c r="B35" s="121">
        <f>B22+B31</f>
        <v>152</v>
      </c>
      <c r="C35" s="122">
        <f aca="true" t="shared" si="7" ref="C35:O36">C22+C31</f>
        <v>285517086</v>
      </c>
      <c r="D35" s="123">
        <f t="shared" si="7"/>
        <v>120221568.38</v>
      </c>
      <c r="E35" s="124">
        <f t="shared" si="7"/>
        <v>165295517.62</v>
      </c>
      <c r="F35" s="125">
        <f t="shared" si="7"/>
        <v>0</v>
      </c>
      <c r="G35" s="122">
        <f t="shared" si="7"/>
        <v>0</v>
      </c>
      <c r="H35" s="122">
        <f t="shared" si="7"/>
        <v>0</v>
      </c>
      <c r="I35" s="122">
        <f t="shared" si="7"/>
        <v>165295517.62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0</v>
      </c>
      <c r="O35" s="126">
        <f t="shared" si="7"/>
        <v>0</v>
      </c>
      <c r="P35" s="32" t="b">
        <f t="shared" si="0"/>
        <v>1</v>
      </c>
      <c r="Q35" s="33" t="b">
        <f t="shared" si="1"/>
        <v>1</v>
      </c>
      <c r="R35" s="92"/>
      <c r="S35" s="92"/>
      <c r="T35" s="17"/>
      <c r="U35" s="17"/>
    </row>
    <row r="36" spans="1:21" ht="39.75" customHeight="1" thickBot="1">
      <c r="A36" s="127" t="s">
        <v>66</v>
      </c>
      <c r="B36" s="128">
        <f>B23+B32</f>
        <v>41</v>
      </c>
      <c r="C36" s="129">
        <f t="shared" si="7"/>
        <v>168286811</v>
      </c>
      <c r="D36" s="130">
        <f t="shared" si="7"/>
        <v>70773374.26999998</v>
      </c>
      <c r="E36" s="131">
        <f t="shared" si="7"/>
        <v>97513436.72999999</v>
      </c>
      <c r="F36" s="132">
        <f t="shared" si="7"/>
        <v>0</v>
      </c>
      <c r="G36" s="129">
        <f t="shared" si="7"/>
        <v>0</v>
      </c>
      <c r="H36" s="129">
        <f t="shared" si="7"/>
        <v>0</v>
      </c>
      <c r="I36" s="129">
        <f t="shared" si="7"/>
        <v>35277865.93</v>
      </c>
      <c r="J36" s="129">
        <f t="shared" si="7"/>
        <v>60435570.800000004</v>
      </c>
      <c r="K36" s="129">
        <f t="shared" si="7"/>
        <v>1800000</v>
      </c>
      <c r="L36" s="129">
        <f t="shared" si="7"/>
        <v>0</v>
      </c>
      <c r="M36" s="129">
        <f t="shared" si="7"/>
        <v>0</v>
      </c>
      <c r="N36" s="129">
        <f t="shared" si="7"/>
        <v>0</v>
      </c>
      <c r="O36" s="133">
        <f t="shared" si="7"/>
        <v>0</v>
      </c>
      <c r="P36" s="32" t="b">
        <f t="shared" si="0"/>
        <v>1</v>
      </c>
      <c r="Q36" s="33" t="b">
        <f t="shared" si="1"/>
        <v>1</v>
      </c>
      <c r="R36" s="92"/>
      <c r="S36" s="92"/>
      <c r="T36" s="17"/>
      <c r="U36" s="17"/>
    </row>
    <row r="37" spans="1:21" ht="1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92"/>
      <c r="S37" s="92"/>
      <c r="T37" s="17"/>
      <c r="U37" s="17"/>
    </row>
    <row r="38" spans="1:21" ht="1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92"/>
      <c r="S38" s="92"/>
      <c r="T38" s="17"/>
      <c r="U38" s="17"/>
    </row>
    <row r="39" spans="1:21" ht="15">
      <c r="A39" s="134"/>
      <c r="B39" s="135"/>
      <c r="C39" s="134"/>
      <c r="D39" s="134"/>
      <c r="E39" s="134"/>
      <c r="F39" s="134"/>
      <c r="G39" s="134"/>
      <c r="H39" s="134"/>
      <c r="I39" s="134"/>
      <c r="J39" s="211"/>
      <c r="K39" s="134"/>
      <c r="L39" s="134"/>
      <c r="M39" s="134"/>
      <c r="N39" s="134"/>
      <c r="O39" s="134"/>
      <c r="P39" s="134"/>
      <c r="Q39" s="134"/>
      <c r="R39" s="92"/>
      <c r="S39" s="92"/>
      <c r="T39" s="17"/>
      <c r="U39" s="17"/>
    </row>
    <row r="40" spans="1:21" ht="1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92"/>
      <c r="S40" s="92"/>
      <c r="T40" s="17"/>
      <c r="U40" s="17"/>
    </row>
    <row r="41" spans="1:21" ht="15">
      <c r="A41" s="16"/>
      <c r="B41" s="13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</row>
    <row r="42" spans="1:21" ht="15">
      <c r="A42" s="16"/>
      <c r="B42" s="13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</row>
    <row r="43" spans="1:21" ht="15">
      <c r="A43" s="16"/>
      <c r="B43" s="13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</row>
    <row r="49" spans="6:10" ht="15">
      <c r="F49" s="137"/>
      <c r="G49" s="137"/>
      <c r="H49" s="137"/>
      <c r="I49" s="137"/>
      <c r="J49" s="137"/>
    </row>
    <row r="51" spans="6:10" ht="15">
      <c r="F51" s="137"/>
      <c r="G51" s="137"/>
      <c r="H51" s="137"/>
      <c r="I51" s="137"/>
      <c r="J51" s="137"/>
    </row>
  </sheetData>
  <sheetProtection/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1"/>
  <headerFooter>
    <oddHeader>&amp;LWojewództwo &amp;K000000Dolnośląskie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view="pageBreakPreview" zoomScale="85" zoomScaleSheetLayoutView="85" workbookViewId="0" topLeftCell="A1">
      <selection activeCell="A1" sqref="A1:A2"/>
    </sheetView>
  </sheetViews>
  <sheetFormatPr defaultColWidth="8.7109375" defaultRowHeight="12.75"/>
  <cols>
    <col min="1" max="1" width="8.7109375" style="155" customWidth="1"/>
    <col min="2" max="2" width="12.7109375" style="155" customWidth="1"/>
    <col min="3" max="3" width="15.8515625" style="155" customWidth="1"/>
    <col min="4" max="4" width="15.140625" style="155" customWidth="1"/>
    <col min="5" max="5" width="8.7109375" style="155" customWidth="1"/>
    <col min="6" max="6" width="35.7109375" style="155" customWidth="1"/>
    <col min="7" max="9" width="8.7109375" style="155" customWidth="1"/>
    <col min="10" max="10" width="16.00390625" style="155" customWidth="1"/>
    <col min="11" max="11" width="14.28125" style="155" customWidth="1"/>
    <col min="12" max="12" width="14.7109375" style="155" customWidth="1"/>
    <col min="13" max="13" width="13.7109375" style="155" customWidth="1"/>
    <col min="14" max="14" width="16.00390625" style="155" customWidth="1"/>
    <col min="15" max="15" width="11.7109375" style="155" customWidth="1"/>
    <col min="16" max="16" width="15.140625" style="155" customWidth="1"/>
    <col min="17" max="17" width="14.8515625" style="155" customWidth="1"/>
    <col min="18" max="18" width="13.28125" style="155" customWidth="1"/>
    <col min="19" max="23" width="11.7109375" style="155" customWidth="1"/>
    <col min="24" max="27" width="8.7109375" style="155" customWidth="1"/>
    <col min="28" max="16384" width="8.7109375" style="155" customWidth="1"/>
  </cols>
  <sheetData>
    <row r="1" spans="1:27" ht="21.75" customHeight="1">
      <c r="A1" s="334" t="s">
        <v>0</v>
      </c>
      <c r="B1" s="334" t="s">
        <v>1</v>
      </c>
      <c r="C1" s="335" t="s">
        <v>2</v>
      </c>
      <c r="D1" s="334" t="s">
        <v>3</v>
      </c>
      <c r="E1" s="334" t="s">
        <v>4</v>
      </c>
      <c r="F1" s="334" t="s">
        <v>5</v>
      </c>
      <c r="G1" s="334" t="s">
        <v>6</v>
      </c>
      <c r="H1" s="334" t="s">
        <v>190</v>
      </c>
      <c r="I1" s="334" t="s">
        <v>7</v>
      </c>
      <c r="J1" s="334" t="s">
        <v>189</v>
      </c>
      <c r="K1" s="334" t="s">
        <v>188</v>
      </c>
      <c r="L1" s="334" t="s">
        <v>8</v>
      </c>
      <c r="M1" s="334" t="s">
        <v>9</v>
      </c>
      <c r="N1" s="334" t="s">
        <v>10</v>
      </c>
      <c r="O1" s="334"/>
      <c r="P1" s="334"/>
      <c r="Q1" s="334"/>
      <c r="R1" s="334"/>
      <c r="S1" s="334"/>
      <c r="T1" s="334"/>
      <c r="U1" s="334"/>
      <c r="V1" s="334"/>
      <c r="W1" s="334"/>
      <c r="X1" s="153"/>
      <c r="Y1" s="153"/>
      <c r="Z1" s="153"/>
      <c r="AA1" s="154"/>
    </row>
    <row r="2" spans="1:27" ht="21.75" customHeight="1">
      <c r="A2" s="334"/>
      <c r="B2" s="334"/>
      <c r="C2" s="335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220">
        <v>2019</v>
      </c>
      <c r="O2" s="220">
        <v>2020</v>
      </c>
      <c r="P2" s="220">
        <v>2021</v>
      </c>
      <c r="Q2" s="220">
        <v>2022</v>
      </c>
      <c r="R2" s="220">
        <v>2023</v>
      </c>
      <c r="S2" s="220">
        <v>2024</v>
      </c>
      <c r="T2" s="220">
        <v>2025</v>
      </c>
      <c r="U2" s="220">
        <v>2026</v>
      </c>
      <c r="V2" s="220">
        <v>2027</v>
      </c>
      <c r="W2" s="220">
        <v>2028</v>
      </c>
      <c r="X2" s="157" t="s">
        <v>11</v>
      </c>
      <c r="Y2" s="158" t="s">
        <v>12</v>
      </c>
      <c r="Z2" s="157" t="s">
        <v>13</v>
      </c>
      <c r="AA2" s="157" t="s">
        <v>14</v>
      </c>
    </row>
    <row r="3" spans="1:27" ht="36">
      <c r="A3" s="221">
        <v>1</v>
      </c>
      <c r="B3" s="222" t="s">
        <v>15</v>
      </c>
      <c r="C3" s="222" t="s">
        <v>16</v>
      </c>
      <c r="D3" s="223" t="s">
        <v>17</v>
      </c>
      <c r="E3" s="223" t="s">
        <v>18</v>
      </c>
      <c r="F3" s="224" t="s">
        <v>19</v>
      </c>
      <c r="G3" s="222" t="s">
        <v>20</v>
      </c>
      <c r="H3" s="225">
        <v>6.25</v>
      </c>
      <c r="I3" s="226" t="s">
        <v>21</v>
      </c>
      <c r="J3" s="227">
        <v>9204883.87</v>
      </c>
      <c r="K3" s="227">
        <v>5522930.32</v>
      </c>
      <c r="L3" s="228">
        <v>3681953.549999999</v>
      </c>
      <c r="M3" s="229">
        <v>0.6</v>
      </c>
      <c r="N3" s="230">
        <v>668252.57</v>
      </c>
      <c r="O3" s="230">
        <v>1333572.28</v>
      </c>
      <c r="P3" s="231">
        <v>576848.47</v>
      </c>
      <c r="Q3" s="231">
        <v>2944257</v>
      </c>
      <c r="R3" s="231">
        <v>0</v>
      </c>
      <c r="S3" s="232"/>
      <c r="T3" s="232"/>
      <c r="U3" s="232"/>
      <c r="V3" s="232"/>
      <c r="W3" s="232"/>
      <c r="X3" s="213" t="b">
        <f>K3=SUM(N3:W3)</f>
        <v>1</v>
      </c>
      <c r="Y3" s="214">
        <f>ROUND(K3/J3,4)</f>
        <v>0.6</v>
      </c>
      <c r="Z3" s="213" t="b">
        <f>Y3=M3</f>
        <v>1</v>
      </c>
      <c r="AA3" s="213" t="b">
        <f>J3=K3+L3</f>
        <v>1</v>
      </c>
    </row>
    <row r="4" spans="1:27" ht="36">
      <c r="A4" s="221">
        <v>2</v>
      </c>
      <c r="B4" s="222" t="s">
        <v>30</v>
      </c>
      <c r="C4" s="222" t="s">
        <v>16</v>
      </c>
      <c r="D4" s="223" t="s">
        <v>31</v>
      </c>
      <c r="E4" s="223" t="s">
        <v>32</v>
      </c>
      <c r="F4" s="224" t="s">
        <v>33</v>
      </c>
      <c r="G4" s="222" t="s">
        <v>20</v>
      </c>
      <c r="H4" s="225">
        <v>1.459</v>
      </c>
      <c r="I4" s="226" t="s">
        <v>34</v>
      </c>
      <c r="J4" s="227">
        <v>8807329</v>
      </c>
      <c r="K4" s="227">
        <v>4403664.5</v>
      </c>
      <c r="L4" s="228">
        <v>4403664.5</v>
      </c>
      <c r="M4" s="229">
        <v>0.5</v>
      </c>
      <c r="N4" s="230">
        <v>0</v>
      </c>
      <c r="O4" s="230">
        <v>0</v>
      </c>
      <c r="P4" s="231">
        <v>2201832.25</v>
      </c>
      <c r="Q4" s="231">
        <v>2201832.25</v>
      </c>
      <c r="R4" s="231">
        <v>0</v>
      </c>
      <c r="S4" s="233"/>
      <c r="T4" s="233"/>
      <c r="U4" s="233"/>
      <c r="V4" s="233"/>
      <c r="W4" s="233"/>
      <c r="X4" s="213" t="b">
        <f aca="true" t="shared" si="0" ref="X4:X35">K4=SUM(N4:W4)</f>
        <v>1</v>
      </c>
      <c r="Y4" s="214">
        <f aca="true" t="shared" si="1" ref="Y4:Y35">ROUND(K4/J4,4)</f>
        <v>0.5</v>
      </c>
      <c r="Z4" s="213" t="b">
        <f aca="true" t="shared" si="2" ref="Z4:Z35">Y4=M4</f>
        <v>1</v>
      </c>
      <c r="AA4" s="213" t="b">
        <f aca="true" t="shared" si="3" ref="AA4:AA35">J4=K4+L4</f>
        <v>1</v>
      </c>
    </row>
    <row r="5" spans="1:27" ht="24">
      <c r="A5" s="221">
        <v>3</v>
      </c>
      <c r="B5" s="222" t="s">
        <v>42</v>
      </c>
      <c r="C5" s="222" t="s">
        <v>16</v>
      </c>
      <c r="D5" s="223" t="s">
        <v>25</v>
      </c>
      <c r="E5" s="223" t="s">
        <v>26</v>
      </c>
      <c r="F5" s="234" t="s">
        <v>43</v>
      </c>
      <c r="G5" s="235" t="s">
        <v>20</v>
      </c>
      <c r="H5" s="225">
        <v>1.262</v>
      </c>
      <c r="I5" s="226" t="s">
        <v>44</v>
      </c>
      <c r="J5" s="227">
        <v>6225888</v>
      </c>
      <c r="K5" s="227">
        <v>3112944</v>
      </c>
      <c r="L5" s="228">
        <v>3112944</v>
      </c>
      <c r="M5" s="229">
        <v>0.5</v>
      </c>
      <c r="N5" s="230">
        <v>0</v>
      </c>
      <c r="O5" s="230">
        <v>0</v>
      </c>
      <c r="P5" s="231">
        <v>1172100</v>
      </c>
      <c r="Q5" s="231">
        <v>1940844</v>
      </c>
      <c r="R5" s="231">
        <v>0</v>
      </c>
      <c r="S5" s="233"/>
      <c r="T5" s="233"/>
      <c r="U5" s="233"/>
      <c r="V5" s="233"/>
      <c r="W5" s="233"/>
      <c r="X5" s="213" t="b">
        <f t="shared" si="0"/>
        <v>1</v>
      </c>
      <c r="Y5" s="214">
        <f t="shared" si="1"/>
        <v>0.5</v>
      </c>
      <c r="Z5" s="213" t="b">
        <f t="shared" si="2"/>
        <v>1</v>
      </c>
      <c r="AA5" s="213" t="b">
        <f t="shared" si="3"/>
        <v>1</v>
      </c>
    </row>
    <row r="6" spans="1:27" ht="24">
      <c r="A6" s="221">
        <v>4</v>
      </c>
      <c r="B6" s="235" t="s">
        <v>192</v>
      </c>
      <c r="C6" s="222" t="s">
        <v>16</v>
      </c>
      <c r="D6" s="235" t="s">
        <v>47</v>
      </c>
      <c r="E6" s="236" t="s">
        <v>48</v>
      </c>
      <c r="F6" s="235" t="s">
        <v>191</v>
      </c>
      <c r="G6" s="235" t="s">
        <v>20</v>
      </c>
      <c r="H6" s="225">
        <v>0.862</v>
      </c>
      <c r="I6" s="222" t="s">
        <v>49</v>
      </c>
      <c r="J6" s="237">
        <v>4095538.5</v>
      </c>
      <c r="K6" s="230">
        <v>2047769.25</v>
      </c>
      <c r="L6" s="230">
        <v>2047769.25</v>
      </c>
      <c r="M6" s="229">
        <v>0.5</v>
      </c>
      <c r="N6" s="238">
        <v>0</v>
      </c>
      <c r="O6" s="238">
        <v>0</v>
      </c>
      <c r="P6" s="239">
        <v>1551963.38</v>
      </c>
      <c r="Q6" s="239">
        <v>495805.87</v>
      </c>
      <c r="R6" s="240"/>
      <c r="S6" s="237"/>
      <c r="T6" s="241"/>
      <c r="U6" s="241"/>
      <c r="V6" s="241"/>
      <c r="W6" s="241"/>
      <c r="X6" s="213" t="b">
        <f t="shared" si="0"/>
        <v>1</v>
      </c>
      <c r="Y6" s="214">
        <f t="shared" si="1"/>
        <v>0.5</v>
      </c>
      <c r="Z6" s="213" t="b">
        <f t="shared" si="2"/>
        <v>1</v>
      </c>
      <c r="AA6" s="213" t="b">
        <f t="shared" si="3"/>
        <v>1</v>
      </c>
    </row>
    <row r="7" spans="1:27" ht="36">
      <c r="A7" s="221">
        <v>5</v>
      </c>
      <c r="B7" s="222" t="s">
        <v>50</v>
      </c>
      <c r="C7" s="222" t="s">
        <v>16</v>
      </c>
      <c r="D7" s="223" t="s">
        <v>51</v>
      </c>
      <c r="E7" s="223" t="s">
        <v>52</v>
      </c>
      <c r="F7" s="234" t="s">
        <v>53</v>
      </c>
      <c r="G7" s="235" t="s">
        <v>20</v>
      </c>
      <c r="H7" s="225">
        <v>6.021</v>
      </c>
      <c r="I7" s="222" t="s">
        <v>54</v>
      </c>
      <c r="J7" s="237">
        <v>4070038.7</v>
      </c>
      <c r="K7" s="227">
        <v>2849027.09</v>
      </c>
      <c r="L7" s="228">
        <v>1221011.6100000003</v>
      </c>
      <c r="M7" s="229">
        <v>0.7</v>
      </c>
      <c r="N7" s="230">
        <v>0</v>
      </c>
      <c r="O7" s="230">
        <v>0</v>
      </c>
      <c r="P7" s="231">
        <v>1139610.84</v>
      </c>
      <c r="Q7" s="231">
        <v>1709416.25</v>
      </c>
      <c r="R7" s="231"/>
      <c r="S7" s="233"/>
      <c r="T7" s="233"/>
      <c r="U7" s="233"/>
      <c r="V7" s="233"/>
      <c r="W7" s="233"/>
      <c r="X7" s="213" t="b">
        <f t="shared" si="0"/>
        <v>1</v>
      </c>
      <c r="Y7" s="214">
        <f t="shared" si="1"/>
        <v>0.7</v>
      </c>
      <c r="Z7" s="213" t="b">
        <f t="shared" si="2"/>
        <v>1</v>
      </c>
      <c r="AA7" s="213" t="b">
        <f t="shared" si="3"/>
        <v>1</v>
      </c>
    </row>
    <row r="8" spans="1:27" s="180" customFormat="1" ht="24">
      <c r="A8" s="221">
        <v>6</v>
      </c>
      <c r="B8" s="222" t="s">
        <v>194</v>
      </c>
      <c r="C8" s="222" t="s">
        <v>24</v>
      </c>
      <c r="D8" s="223" t="s">
        <v>45</v>
      </c>
      <c r="E8" s="223" t="s">
        <v>46</v>
      </c>
      <c r="F8" s="234" t="s">
        <v>233</v>
      </c>
      <c r="G8" s="235" t="s">
        <v>23</v>
      </c>
      <c r="H8" s="225">
        <v>5.358</v>
      </c>
      <c r="I8" s="222" t="s">
        <v>234</v>
      </c>
      <c r="J8" s="227">
        <v>5401418</v>
      </c>
      <c r="K8" s="227">
        <v>2700709</v>
      </c>
      <c r="L8" s="228">
        <f aca="true" t="shared" si="4" ref="L8:L28">J8-K8</f>
        <v>2700709</v>
      </c>
      <c r="M8" s="229">
        <v>0.5</v>
      </c>
      <c r="N8" s="242"/>
      <c r="O8" s="242"/>
      <c r="P8" s="240"/>
      <c r="Q8" s="231">
        <v>596351.5</v>
      </c>
      <c r="R8" s="240">
        <v>2104357.5</v>
      </c>
      <c r="S8" s="237"/>
      <c r="T8" s="241"/>
      <c r="U8" s="241"/>
      <c r="V8" s="241"/>
      <c r="W8" s="241"/>
      <c r="X8" s="213" t="b">
        <f t="shared" si="0"/>
        <v>1</v>
      </c>
      <c r="Y8" s="214">
        <f t="shared" si="1"/>
        <v>0.5</v>
      </c>
      <c r="Z8" s="213" t="b">
        <f t="shared" si="2"/>
        <v>1</v>
      </c>
      <c r="AA8" s="213" t="b">
        <f t="shared" si="3"/>
        <v>1</v>
      </c>
    </row>
    <row r="9" spans="1:27" ht="36">
      <c r="A9" s="221">
        <v>7</v>
      </c>
      <c r="B9" s="221" t="s">
        <v>195</v>
      </c>
      <c r="C9" s="243" t="s">
        <v>27</v>
      </c>
      <c r="D9" s="244" t="s">
        <v>31</v>
      </c>
      <c r="E9" s="244" t="s">
        <v>32</v>
      </c>
      <c r="F9" s="245" t="s">
        <v>235</v>
      </c>
      <c r="G9" s="246" t="s">
        <v>23</v>
      </c>
      <c r="H9" s="247">
        <v>1.25</v>
      </c>
      <c r="I9" s="221" t="s">
        <v>236</v>
      </c>
      <c r="J9" s="248">
        <v>1948013</v>
      </c>
      <c r="K9" s="248">
        <v>974006.5</v>
      </c>
      <c r="L9" s="249">
        <f t="shared" si="4"/>
        <v>974006.5</v>
      </c>
      <c r="M9" s="250">
        <v>0.5</v>
      </c>
      <c r="N9" s="242"/>
      <c r="O9" s="242"/>
      <c r="P9" s="240"/>
      <c r="Q9" s="251">
        <v>974006.5</v>
      </c>
      <c r="R9" s="252">
        <v>0</v>
      </c>
      <c r="S9" s="237"/>
      <c r="T9" s="241"/>
      <c r="U9" s="241"/>
      <c r="V9" s="241"/>
      <c r="W9" s="241"/>
      <c r="X9" s="213" t="b">
        <f t="shared" si="0"/>
        <v>1</v>
      </c>
      <c r="Y9" s="214">
        <f t="shared" si="1"/>
        <v>0.5</v>
      </c>
      <c r="Z9" s="213" t="b">
        <f t="shared" si="2"/>
        <v>1</v>
      </c>
      <c r="AA9" s="213" t="b">
        <f t="shared" si="3"/>
        <v>1</v>
      </c>
    </row>
    <row r="10" spans="1:27" s="180" customFormat="1" ht="24">
      <c r="A10" s="221">
        <v>8</v>
      </c>
      <c r="B10" s="222" t="s">
        <v>198</v>
      </c>
      <c r="C10" s="253" t="s">
        <v>24</v>
      </c>
      <c r="D10" s="223" t="s">
        <v>220</v>
      </c>
      <c r="E10" s="223" t="s">
        <v>26</v>
      </c>
      <c r="F10" s="234" t="s">
        <v>240</v>
      </c>
      <c r="G10" s="235" t="s">
        <v>23</v>
      </c>
      <c r="H10" s="225">
        <v>6.897</v>
      </c>
      <c r="I10" s="226" t="s">
        <v>241</v>
      </c>
      <c r="J10" s="227">
        <v>6014255</v>
      </c>
      <c r="K10" s="227">
        <v>3608553</v>
      </c>
      <c r="L10" s="228">
        <f t="shared" si="4"/>
        <v>2405702</v>
      </c>
      <c r="M10" s="229">
        <v>0.6</v>
      </c>
      <c r="N10" s="242"/>
      <c r="O10" s="242"/>
      <c r="P10" s="240"/>
      <c r="Q10" s="231">
        <v>1500000</v>
      </c>
      <c r="R10" s="240">
        <v>2108553</v>
      </c>
      <c r="S10" s="237"/>
      <c r="T10" s="241"/>
      <c r="U10" s="241"/>
      <c r="V10" s="241"/>
      <c r="W10" s="241"/>
      <c r="X10" s="213" t="b">
        <f t="shared" si="0"/>
        <v>1</v>
      </c>
      <c r="Y10" s="214">
        <f t="shared" si="1"/>
        <v>0.6</v>
      </c>
      <c r="Z10" s="213" t="b">
        <f t="shared" si="2"/>
        <v>1</v>
      </c>
      <c r="AA10" s="213" t="b">
        <f t="shared" si="3"/>
        <v>1</v>
      </c>
    </row>
    <row r="11" spans="1:27" ht="36">
      <c r="A11" s="221">
        <v>9</v>
      </c>
      <c r="B11" s="221" t="s">
        <v>199</v>
      </c>
      <c r="C11" s="243" t="s">
        <v>27</v>
      </c>
      <c r="D11" s="244" t="s">
        <v>221</v>
      </c>
      <c r="E11" s="244" t="s">
        <v>59</v>
      </c>
      <c r="F11" s="245" t="s">
        <v>242</v>
      </c>
      <c r="G11" s="246" t="s">
        <v>23</v>
      </c>
      <c r="H11" s="247">
        <v>0.491</v>
      </c>
      <c r="I11" s="254" t="s">
        <v>243</v>
      </c>
      <c r="J11" s="248">
        <v>1110016</v>
      </c>
      <c r="K11" s="248">
        <v>666009.6</v>
      </c>
      <c r="L11" s="249">
        <f t="shared" si="4"/>
        <v>444006.4</v>
      </c>
      <c r="M11" s="250">
        <v>0.6</v>
      </c>
      <c r="N11" s="242"/>
      <c r="O11" s="242"/>
      <c r="P11" s="240"/>
      <c r="Q11" s="251">
        <v>666009.6</v>
      </c>
      <c r="R11" s="252">
        <v>0</v>
      </c>
      <c r="S11" s="237"/>
      <c r="T11" s="241"/>
      <c r="U11" s="241"/>
      <c r="V11" s="241"/>
      <c r="W11" s="241"/>
      <c r="X11" s="213" t="b">
        <f t="shared" si="0"/>
        <v>1</v>
      </c>
      <c r="Y11" s="214">
        <f t="shared" si="1"/>
        <v>0.6</v>
      </c>
      <c r="Z11" s="213" t="b">
        <f t="shared" si="2"/>
        <v>1</v>
      </c>
      <c r="AA11" s="213" t="b">
        <f t="shared" si="3"/>
        <v>1</v>
      </c>
    </row>
    <row r="12" spans="1:27" ht="24">
      <c r="A12" s="221">
        <v>10</v>
      </c>
      <c r="B12" s="221" t="s">
        <v>200</v>
      </c>
      <c r="C12" s="243" t="s">
        <v>27</v>
      </c>
      <c r="D12" s="244" t="s">
        <v>37</v>
      </c>
      <c r="E12" s="244" t="s">
        <v>38</v>
      </c>
      <c r="F12" s="245" t="s">
        <v>244</v>
      </c>
      <c r="G12" s="246" t="s">
        <v>20</v>
      </c>
      <c r="H12" s="247">
        <v>0.869</v>
      </c>
      <c r="I12" s="221" t="s">
        <v>245</v>
      </c>
      <c r="J12" s="248">
        <v>1690000</v>
      </c>
      <c r="K12" s="248">
        <f>ROUNDDOWN(J12*M12,1)</f>
        <v>1183000</v>
      </c>
      <c r="L12" s="249">
        <f t="shared" si="4"/>
        <v>507000</v>
      </c>
      <c r="M12" s="250">
        <v>0.7</v>
      </c>
      <c r="N12" s="242"/>
      <c r="O12" s="242"/>
      <c r="P12" s="240"/>
      <c r="Q12" s="251">
        <f>K12</f>
        <v>1183000</v>
      </c>
      <c r="R12" s="252">
        <v>0</v>
      </c>
      <c r="S12" s="237"/>
      <c r="T12" s="241"/>
      <c r="U12" s="241"/>
      <c r="V12" s="241"/>
      <c r="W12" s="241"/>
      <c r="X12" s="213" t="b">
        <f t="shared" si="0"/>
        <v>1</v>
      </c>
      <c r="Y12" s="214">
        <f t="shared" si="1"/>
        <v>0.7</v>
      </c>
      <c r="Z12" s="213" t="b">
        <f t="shared" si="2"/>
        <v>1</v>
      </c>
      <c r="AA12" s="213" t="b">
        <f t="shared" si="3"/>
        <v>1</v>
      </c>
    </row>
    <row r="13" spans="1:27" ht="36">
      <c r="A13" s="221">
        <v>11</v>
      </c>
      <c r="B13" s="221" t="s">
        <v>201</v>
      </c>
      <c r="C13" s="243" t="s">
        <v>27</v>
      </c>
      <c r="D13" s="244" t="s">
        <v>222</v>
      </c>
      <c r="E13" s="244" t="s">
        <v>41</v>
      </c>
      <c r="F13" s="255" t="s">
        <v>246</v>
      </c>
      <c r="G13" s="221" t="s">
        <v>20</v>
      </c>
      <c r="H13" s="247">
        <v>0.02</v>
      </c>
      <c r="I13" s="254" t="s">
        <v>247</v>
      </c>
      <c r="J13" s="248">
        <v>410476</v>
      </c>
      <c r="K13" s="248">
        <f>ROUNDDOWN(J13*M13,1)</f>
        <v>246285.6</v>
      </c>
      <c r="L13" s="249">
        <f t="shared" si="4"/>
        <v>164190.4</v>
      </c>
      <c r="M13" s="250">
        <v>0.6</v>
      </c>
      <c r="N13" s="242"/>
      <c r="O13" s="242"/>
      <c r="P13" s="240"/>
      <c r="Q13" s="251">
        <f>K13</f>
        <v>246285.6</v>
      </c>
      <c r="R13" s="252">
        <v>0</v>
      </c>
      <c r="S13" s="237"/>
      <c r="T13" s="241"/>
      <c r="U13" s="241"/>
      <c r="V13" s="241"/>
      <c r="W13" s="241"/>
      <c r="X13" s="213" t="b">
        <f t="shared" si="0"/>
        <v>1</v>
      </c>
      <c r="Y13" s="214">
        <f t="shared" si="1"/>
        <v>0.6</v>
      </c>
      <c r="Z13" s="213" t="b">
        <f t="shared" si="2"/>
        <v>1</v>
      </c>
      <c r="AA13" s="213" t="b">
        <f t="shared" si="3"/>
        <v>1</v>
      </c>
    </row>
    <row r="14" spans="1:27" ht="24">
      <c r="A14" s="221">
        <v>12</v>
      </c>
      <c r="B14" s="221" t="s">
        <v>202</v>
      </c>
      <c r="C14" s="243" t="s">
        <v>27</v>
      </c>
      <c r="D14" s="244" t="s">
        <v>39</v>
      </c>
      <c r="E14" s="244" t="s">
        <v>40</v>
      </c>
      <c r="F14" s="245" t="s">
        <v>248</v>
      </c>
      <c r="G14" s="246" t="s">
        <v>20</v>
      </c>
      <c r="H14" s="247">
        <v>0.5</v>
      </c>
      <c r="I14" s="221" t="s">
        <v>249</v>
      </c>
      <c r="J14" s="248">
        <v>1443407</v>
      </c>
      <c r="K14" s="248">
        <v>721703.5</v>
      </c>
      <c r="L14" s="249">
        <f t="shared" si="4"/>
        <v>721703.5</v>
      </c>
      <c r="M14" s="250">
        <v>0.5</v>
      </c>
      <c r="N14" s="242"/>
      <c r="O14" s="242"/>
      <c r="P14" s="240"/>
      <c r="Q14" s="251">
        <v>721703.5</v>
      </c>
      <c r="R14" s="252">
        <v>0</v>
      </c>
      <c r="S14" s="237"/>
      <c r="T14" s="241"/>
      <c r="U14" s="241"/>
      <c r="V14" s="241"/>
      <c r="W14" s="241"/>
      <c r="X14" s="213" t="b">
        <f t="shared" si="0"/>
        <v>1</v>
      </c>
      <c r="Y14" s="214">
        <f t="shared" si="1"/>
        <v>0.5</v>
      </c>
      <c r="Z14" s="213" t="b">
        <f t="shared" si="2"/>
        <v>1</v>
      </c>
      <c r="AA14" s="213" t="b">
        <f t="shared" si="3"/>
        <v>1</v>
      </c>
    </row>
    <row r="15" spans="1:27" ht="36">
      <c r="A15" s="221">
        <v>13</v>
      </c>
      <c r="B15" s="221" t="s">
        <v>203</v>
      </c>
      <c r="C15" s="243" t="s">
        <v>27</v>
      </c>
      <c r="D15" s="244" t="s">
        <v>60</v>
      </c>
      <c r="E15" s="244" t="s">
        <v>61</v>
      </c>
      <c r="F15" s="255" t="s">
        <v>147</v>
      </c>
      <c r="G15" s="221" t="s">
        <v>23</v>
      </c>
      <c r="H15" s="247">
        <v>4.386</v>
      </c>
      <c r="I15" s="254" t="s">
        <v>247</v>
      </c>
      <c r="J15" s="248">
        <v>3260917</v>
      </c>
      <c r="K15" s="248">
        <v>1630458.5</v>
      </c>
      <c r="L15" s="249">
        <f t="shared" si="4"/>
        <v>1630458.5</v>
      </c>
      <c r="M15" s="250">
        <v>0.5</v>
      </c>
      <c r="N15" s="242"/>
      <c r="O15" s="242"/>
      <c r="P15" s="240"/>
      <c r="Q15" s="251">
        <v>1630458.5</v>
      </c>
      <c r="R15" s="252">
        <v>0</v>
      </c>
      <c r="S15" s="237"/>
      <c r="T15" s="241"/>
      <c r="U15" s="241"/>
      <c r="V15" s="241"/>
      <c r="W15" s="241"/>
      <c r="X15" s="213" t="b">
        <f t="shared" si="0"/>
        <v>1</v>
      </c>
      <c r="Y15" s="214">
        <f t="shared" si="1"/>
        <v>0.5</v>
      </c>
      <c r="Z15" s="213" t="b">
        <f t="shared" si="2"/>
        <v>1</v>
      </c>
      <c r="AA15" s="213" t="b">
        <f t="shared" si="3"/>
        <v>1</v>
      </c>
    </row>
    <row r="16" spans="1:27" ht="48">
      <c r="A16" s="221">
        <v>14</v>
      </c>
      <c r="B16" s="221" t="s">
        <v>204</v>
      </c>
      <c r="C16" s="243" t="s">
        <v>27</v>
      </c>
      <c r="D16" s="244" t="s">
        <v>221</v>
      </c>
      <c r="E16" s="244" t="s">
        <v>59</v>
      </c>
      <c r="F16" s="245" t="s">
        <v>250</v>
      </c>
      <c r="G16" s="246" t="s">
        <v>23</v>
      </c>
      <c r="H16" s="247">
        <v>0.103</v>
      </c>
      <c r="I16" s="254" t="s">
        <v>251</v>
      </c>
      <c r="J16" s="248">
        <v>1034940</v>
      </c>
      <c r="K16" s="248">
        <v>620964</v>
      </c>
      <c r="L16" s="249">
        <f t="shared" si="4"/>
        <v>413976</v>
      </c>
      <c r="M16" s="250">
        <v>0.6</v>
      </c>
      <c r="N16" s="242"/>
      <c r="O16" s="242"/>
      <c r="P16" s="240"/>
      <c r="Q16" s="251">
        <v>620964</v>
      </c>
      <c r="R16" s="252">
        <v>0</v>
      </c>
      <c r="S16" s="237"/>
      <c r="T16" s="241"/>
      <c r="U16" s="241"/>
      <c r="V16" s="241"/>
      <c r="W16" s="241"/>
      <c r="X16" s="213" t="b">
        <f t="shared" si="0"/>
        <v>1</v>
      </c>
      <c r="Y16" s="214">
        <f t="shared" si="1"/>
        <v>0.6</v>
      </c>
      <c r="Z16" s="213" t="b">
        <f t="shared" si="2"/>
        <v>1</v>
      </c>
      <c r="AA16" s="213" t="b">
        <f t="shared" si="3"/>
        <v>1</v>
      </c>
    </row>
    <row r="17" spans="1:27" ht="24">
      <c r="A17" s="221">
        <v>15</v>
      </c>
      <c r="B17" s="221" t="s">
        <v>205</v>
      </c>
      <c r="C17" s="243" t="s">
        <v>27</v>
      </c>
      <c r="D17" s="244" t="s">
        <v>223</v>
      </c>
      <c r="E17" s="244" t="s">
        <v>224</v>
      </c>
      <c r="F17" s="245" t="s">
        <v>252</v>
      </c>
      <c r="G17" s="246" t="s">
        <v>20</v>
      </c>
      <c r="H17" s="247">
        <v>0.966</v>
      </c>
      <c r="I17" s="254" t="s">
        <v>249</v>
      </c>
      <c r="J17" s="248">
        <v>1641000</v>
      </c>
      <c r="K17" s="248">
        <v>820500</v>
      </c>
      <c r="L17" s="249">
        <f t="shared" si="4"/>
        <v>820500</v>
      </c>
      <c r="M17" s="250">
        <v>0.5</v>
      </c>
      <c r="N17" s="242"/>
      <c r="O17" s="242"/>
      <c r="P17" s="240"/>
      <c r="Q17" s="251">
        <v>820500</v>
      </c>
      <c r="R17" s="252">
        <v>0</v>
      </c>
      <c r="S17" s="237"/>
      <c r="T17" s="241"/>
      <c r="U17" s="241"/>
      <c r="V17" s="241"/>
      <c r="W17" s="241"/>
      <c r="X17" s="213" t="b">
        <f t="shared" si="0"/>
        <v>1</v>
      </c>
      <c r="Y17" s="214">
        <f t="shared" si="1"/>
        <v>0.5</v>
      </c>
      <c r="Z17" s="213" t="b">
        <f t="shared" si="2"/>
        <v>1</v>
      </c>
      <c r="AA17" s="213" t="b">
        <f t="shared" si="3"/>
        <v>1</v>
      </c>
    </row>
    <row r="18" spans="1:27" ht="24">
      <c r="A18" s="221">
        <v>16</v>
      </c>
      <c r="B18" s="221" t="s">
        <v>206</v>
      </c>
      <c r="C18" s="243" t="s">
        <v>27</v>
      </c>
      <c r="D18" s="244" t="s">
        <v>225</v>
      </c>
      <c r="E18" s="244" t="s">
        <v>226</v>
      </c>
      <c r="F18" s="245" t="s">
        <v>253</v>
      </c>
      <c r="G18" s="246" t="s">
        <v>23</v>
      </c>
      <c r="H18" s="247">
        <v>6.25</v>
      </c>
      <c r="I18" s="254" t="s">
        <v>254</v>
      </c>
      <c r="J18" s="248">
        <v>6018623</v>
      </c>
      <c r="K18" s="248">
        <v>3009311.5</v>
      </c>
      <c r="L18" s="249">
        <f t="shared" si="4"/>
        <v>3009311.5</v>
      </c>
      <c r="M18" s="250">
        <v>0.5</v>
      </c>
      <c r="N18" s="242"/>
      <c r="O18" s="242"/>
      <c r="P18" s="240"/>
      <c r="Q18" s="251">
        <v>3009311.5</v>
      </c>
      <c r="R18" s="252">
        <v>0</v>
      </c>
      <c r="S18" s="237"/>
      <c r="T18" s="241"/>
      <c r="U18" s="241"/>
      <c r="V18" s="241"/>
      <c r="W18" s="241"/>
      <c r="X18" s="213" t="b">
        <f t="shared" si="0"/>
        <v>1</v>
      </c>
      <c r="Y18" s="214">
        <f t="shared" si="1"/>
        <v>0.5</v>
      </c>
      <c r="Z18" s="213" t="b">
        <f t="shared" si="2"/>
        <v>1</v>
      </c>
      <c r="AA18" s="213" t="b">
        <f t="shared" si="3"/>
        <v>1</v>
      </c>
    </row>
    <row r="19" spans="1:27" ht="36">
      <c r="A19" s="221">
        <v>17</v>
      </c>
      <c r="B19" s="221" t="s">
        <v>207</v>
      </c>
      <c r="C19" s="243" t="s">
        <v>27</v>
      </c>
      <c r="D19" s="244" t="s">
        <v>57</v>
      </c>
      <c r="E19" s="244" t="s">
        <v>58</v>
      </c>
      <c r="F19" s="245" t="s">
        <v>255</v>
      </c>
      <c r="G19" s="246" t="s">
        <v>23</v>
      </c>
      <c r="H19" s="247">
        <v>4.088</v>
      </c>
      <c r="I19" s="221" t="s">
        <v>256</v>
      </c>
      <c r="J19" s="248">
        <v>4380692</v>
      </c>
      <c r="K19" s="248">
        <v>2190346</v>
      </c>
      <c r="L19" s="249">
        <f t="shared" si="4"/>
        <v>2190346</v>
      </c>
      <c r="M19" s="250">
        <v>0.5</v>
      </c>
      <c r="N19" s="242"/>
      <c r="O19" s="242"/>
      <c r="P19" s="240"/>
      <c r="Q19" s="251">
        <v>2190346</v>
      </c>
      <c r="R19" s="252">
        <v>0</v>
      </c>
      <c r="S19" s="237"/>
      <c r="T19" s="241"/>
      <c r="U19" s="241"/>
      <c r="V19" s="241"/>
      <c r="W19" s="241"/>
      <c r="X19" s="213" t="b">
        <f t="shared" si="0"/>
        <v>1</v>
      </c>
      <c r="Y19" s="214">
        <f t="shared" si="1"/>
        <v>0.5</v>
      </c>
      <c r="Z19" s="213" t="b">
        <f t="shared" si="2"/>
        <v>1</v>
      </c>
      <c r="AA19" s="213" t="b">
        <f t="shared" si="3"/>
        <v>1</v>
      </c>
    </row>
    <row r="20" spans="1:27" s="180" customFormat="1" ht="24">
      <c r="A20" s="221">
        <v>18</v>
      </c>
      <c r="B20" s="222" t="s">
        <v>208</v>
      </c>
      <c r="C20" s="253" t="s">
        <v>24</v>
      </c>
      <c r="D20" s="223" t="s">
        <v>220</v>
      </c>
      <c r="E20" s="223" t="s">
        <v>26</v>
      </c>
      <c r="F20" s="234" t="s">
        <v>257</v>
      </c>
      <c r="G20" s="235" t="s">
        <v>23</v>
      </c>
      <c r="H20" s="225">
        <v>3.791</v>
      </c>
      <c r="I20" s="226" t="s">
        <v>241</v>
      </c>
      <c r="J20" s="227">
        <v>6478234</v>
      </c>
      <c r="K20" s="227">
        <v>3886940.4</v>
      </c>
      <c r="L20" s="228">
        <f t="shared" si="4"/>
        <v>2591293.6</v>
      </c>
      <c r="M20" s="229">
        <v>0.6</v>
      </c>
      <c r="N20" s="242"/>
      <c r="O20" s="242"/>
      <c r="P20" s="240"/>
      <c r="Q20" s="231">
        <v>1500000</v>
      </c>
      <c r="R20" s="240">
        <v>2386940.4</v>
      </c>
      <c r="S20" s="237"/>
      <c r="T20" s="241"/>
      <c r="U20" s="241"/>
      <c r="V20" s="241"/>
      <c r="W20" s="241"/>
      <c r="X20" s="213" t="b">
        <f t="shared" si="0"/>
        <v>1</v>
      </c>
      <c r="Y20" s="214">
        <f t="shared" si="1"/>
        <v>0.6</v>
      </c>
      <c r="Z20" s="213" t="b">
        <f t="shared" si="2"/>
        <v>1</v>
      </c>
      <c r="AA20" s="213" t="b">
        <f t="shared" si="3"/>
        <v>1</v>
      </c>
    </row>
    <row r="21" spans="1:27" ht="36">
      <c r="A21" s="221">
        <v>19</v>
      </c>
      <c r="B21" s="221" t="s">
        <v>209</v>
      </c>
      <c r="C21" s="243" t="s">
        <v>27</v>
      </c>
      <c r="D21" s="244" t="s">
        <v>227</v>
      </c>
      <c r="E21" s="244" t="s">
        <v>28</v>
      </c>
      <c r="F21" s="245" t="s">
        <v>258</v>
      </c>
      <c r="G21" s="246" t="s">
        <v>20</v>
      </c>
      <c r="H21" s="247">
        <v>1.24</v>
      </c>
      <c r="I21" s="221" t="s">
        <v>259</v>
      </c>
      <c r="J21" s="248">
        <v>1952803</v>
      </c>
      <c r="K21" s="248">
        <v>976401.5</v>
      </c>
      <c r="L21" s="249">
        <f t="shared" si="4"/>
        <v>976401.5</v>
      </c>
      <c r="M21" s="250">
        <v>0.5</v>
      </c>
      <c r="N21" s="242"/>
      <c r="O21" s="242"/>
      <c r="P21" s="240"/>
      <c r="Q21" s="251">
        <v>976401.5</v>
      </c>
      <c r="R21" s="252">
        <v>0</v>
      </c>
      <c r="S21" s="237"/>
      <c r="T21" s="241"/>
      <c r="U21" s="241"/>
      <c r="V21" s="241"/>
      <c r="W21" s="241"/>
      <c r="X21" s="213" t="b">
        <f t="shared" si="0"/>
        <v>1</v>
      </c>
      <c r="Y21" s="214">
        <f t="shared" si="1"/>
        <v>0.5</v>
      </c>
      <c r="Z21" s="213" t="b">
        <f t="shared" si="2"/>
        <v>1</v>
      </c>
      <c r="AA21" s="213" t="b">
        <f t="shared" si="3"/>
        <v>1</v>
      </c>
    </row>
    <row r="22" spans="1:27" ht="48">
      <c r="A22" s="221">
        <v>20</v>
      </c>
      <c r="B22" s="221" t="s">
        <v>210</v>
      </c>
      <c r="C22" s="243" t="s">
        <v>27</v>
      </c>
      <c r="D22" s="244" t="s">
        <v>45</v>
      </c>
      <c r="E22" s="244" t="s">
        <v>46</v>
      </c>
      <c r="F22" s="245" t="s">
        <v>260</v>
      </c>
      <c r="G22" s="246" t="s">
        <v>20</v>
      </c>
      <c r="H22" s="247">
        <v>0.167</v>
      </c>
      <c r="I22" s="221" t="s">
        <v>256</v>
      </c>
      <c r="J22" s="248">
        <v>2999230</v>
      </c>
      <c r="K22" s="248">
        <v>1499615</v>
      </c>
      <c r="L22" s="249">
        <f t="shared" si="4"/>
        <v>1499615</v>
      </c>
      <c r="M22" s="250">
        <v>0.5</v>
      </c>
      <c r="N22" s="242"/>
      <c r="O22" s="242"/>
      <c r="P22" s="240"/>
      <c r="Q22" s="251">
        <v>1499615</v>
      </c>
      <c r="R22" s="252">
        <v>0</v>
      </c>
      <c r="S22" s="237"/>
      <c r="T22" s="241"/>
      <c r="U22" s="241"/>
      <c r="V22" s="241"/>
      <c r="W22" s="241"/>
      <c r="X22" s="213" t="b">
        <f t="shared" si="0"/>
        <v>1</v>
      </c>
      <c r="Y22" s="214">
        <f t="shared" si="1"/>
        <v>0.5</v>
      </c>
      <c r="Z22" s="213" t="b">
        <f t="shared" si="2"/>
        <v>1</v>
      </c>
      <c r="AA22" s="213" t="b">
        <f t="shared" si="3"/>
        <v>1</v>
      </c>
    </row>
    <row r="23" spans="1:27" ht="36">
      <c r="A23" s="221">
        <v>21</v>
      </c>
      <c r="B23" s="221" t="s">
        <v>211</v>
      </c>
      <c r="C23" s="243" t="s">
        <v>27</v>
      </c>
      <c r="D23" s="244" t="s">
        <v>228</v>
      </c>
      <c r="E23" s="244" t="s">
        <v>18</v>
      </c>
      <c r="F23" s="245" t="s">
        <v>261</v>
      </c>
      <c r="G23" s="246" t="s">
        <v>20</v>
      </c>
      <c r="H23" s="247">
        <v>1.34</v>
      </c>
      <c r="I23" s="221" t="s">
        <v>262</v>
      </c>
      <c r="J23" s="248">
        <v>2447336</v>
      </c>
      <c r="K23" s="248">
        <v>1223668</v>
      </c>
      <c r="L23" s="249">
        <f t="shared" si="4"/>
        <v>1223668</v>
      </c>
      <c r="M23" s="250">
        <v>0.5</v>
      </c>
      <c r="N23" s="242"/>
      <c r="O23" s="242"/>
      <c r="P23" s="240"/>
      <c r="Q23" s="251">
        <v>1223668</v>
      </c>
      <c r="R23" s="252">
        <v>0</v>
      </c>
      <c r="S23" s="237"/>
      <c r="T23" s="241"/>
      <c r="U23" s="241"/>
      <c r="V23" s="241"/>
      <c r="W23" s="241"/>
      <c r="X23" s="213" t="b">
        <f t="shared" si="0"/>
        <v>1</v>
      </c>
      <c r="Y23" s="214">
        <f t="shared" si="1"/>
        <v>0.5</v>
      </c>
      <c r="Z23" s="213" t="b">
        <f t="shared" si="2"/>
        <v>1</v>
      </c>
      <c r="AA23" s="213" t="b">
        <f t="shared" si="3"/>
        <v>1</v>
      </c>
    </row>
    <row r="24" spans="1:27" ht="24">
      <c r="A24" s="221">
        <v>22</v>
      </c>
      <c r="B24" s="221" t="s">
        <v>212</v>
      </c>
      <c r="C24" s="243" t="s">
        <v>27</v>
      </c>
      <c r="D24" s="244" t="s">
        <v>222</v>
      </c>
      <c r="E24" s="244" t="s">
        <v>41</v>
      </c>
      <c r="F24" s="255" t="s">
        <v>263</v>
      </c>
      <c r="G24" s="221" t="s">
        <v>20</v>
      </c>
      <c r="H24" s="247">
        <v>1.529</v>
      </c>
      <c r="I24" s="254" t="s">
        <v>247</v>
      </c>
      <c r="J24" s="248">
        <v>3814854</v>
      </c>
      <c r="K24" s="248">
        <f>ROUNDDOWN(J24*M24,1)</f>
        <v>2288912.4</v>
      </c>
      <c r="L24" s="249">
        <f>J24-K24</f>
        <v>1525941.6</v>
      </c>
      <c r="M24" s="250">
        <v>0.6</v>
      </c>
      <c r="N24" s="242"/>
      <c r="O24" s="242"/>
      <c r="P24" s="240"/>
      <c r="Q24" s="251">
        <f>K24</f>
        <v>2288912.4</v>
      </c>
      <c r="R24" s="252">
        <v>0</v>
      </c>
      <c r="S24" s="237"/>
      <c r="T24" s="241"/>
      <c r="U24" s="241"/>
      <c r="V24" s="241"/>
      <c r="W24" s="241"/>
      <c r="X24" s="213" t="b">
        <f t="shared" si="0"/>
        <v>1</v>
      </c>
      <c r="Y24" s="214">
        <f t="shared" si="1"/>
        <v>0.6</v>
      </c>
      <c r="Z24" s="213" t="b">
        <f t="shared" si="2"/>
        <v>1</v>
      </c>
      <c r="AA24" s="213" t="b">
        <f t="shared" si="3"/>
        <v>1</v>
      </c>
    </row>
    <row r="25" spans="1:27" ht="24">
      <c r="A25" s="221">
        <v>23</v>
      </c>
      <c r="B25" s="221" t="s">
        <v>213</v>
      </c>
      <c r="C25" s="243" t="s">
        <v>27</v>
      </c>
      <c r="D25" s="244" t="s">
        <v>229</v>
      </c>
      <c r="E25" s="244" t="s">
        <v>145</v>
      </c>
      <c r="F25" s="245" t="s">
        <v>264</v>
      </c>
      <c r="G25" s="246" t="s">
        <v>20</v>
      </c>
      <c r="H25" s="247">
        <v>0.351</v>
      </c>
      <c r="I25" s="221" t="s">
        <v>265</v>
      </c>
      <c r="J25" s="248">
        <v>1797200</v>
      </c>
      <c r="K25" s="248">
        <v>1078320</v>
      </c>
      <c r="L25" s="249">
        <f t="shared" si="4"/>
        <v>718880</v>
      </c>
      <c r="M25" s="250">
        <v>0.6</v>
      </c>
      <c r="N25" s="242"/>
      <c r="O25" s="242"/>
      <c r="P25" s="240"/>
      <c r="Q25" s="251">
        <v>1078320</v>
      </c>
      <c r="R25" s="252">
        <v>0</v>
      </c>
      <c r="S25" s="237"/>
      <c r="T25" s="241"/>
      <c r="U25" s="241"/>
      <c r="V25" s="241"/>
      <c r="W25" s="241"/>
      <c r="X25" s="213" t="b">
        <f t="shared" si="0"/>
        <v>1</v>
      </c>
      <c r="Y25" s="214">
        <f t="shared" si="1"/>
        <v>0.6</v>
      </c>
      <c r="Z25" s="213" t="b">
        <f t="shared" si="2"/>
        <v>1</v>
      </c>
      <c r="AA25" s="213" t="b">
        <f t="shared" si="3"/>
        <v>1</v>
      </c>
    </row>
    <row r="26" spans="1:27" ht="24">
      <c r="A26" s="221">
        <v>24</v>
      </c>
      <c r="B26" s="221" t="s">
        <v>214</v>
      </c>
      <c r="C26" s="243" t="s">
        <v>27</v>
      </c>
      <c r="D26" s="244" t="s">
        <v>148</v>
      </c>
      <c r="E26" s="244" t="s">
        <v>149</v>
      </c>
      <c r="F26" s="245" t="s">
        <v>150</v>
      </c>
      <c r="G26" s="246" t="s">
        <v>56</v>
      </c>
      <c r="H26" s="247">
        <v>1.63</v>
      </c>
      <c r="I26" s="221" t="s">
        <v>266</v>
      </c>
      <c r="J26" s="248">
        <v>6381653</v>
      </c>
      <c r="K26" s="248">
        <v>3190826.5</v>
      </c>
      <c r="L26" s="249">
        <f t="shared" si="4"/>
        <v>3190826.5</v>
      </c>
      <c r="M26" s="250">
        <v>0.5</v>
      </c>
      <c r="N26" s="242"/>
      <c r="O26" s="242"/>
      <c r="P26" s="240"/>
      <c r="Q26" s="251">
        <v>3190826.5</v>
      </c>
      <c r="R26" s="252">
        <v>0</v>
      </c>
      <c r="S26" s="237"/>
      <c r="T26" s="241"/>
      <c r="U26" s="241"/>
      <c r="V26" s="241"/>
      <c r="W26" s="241"/>
      <c r="X26" s="213" t="b">
        <f t="shared" si="0"/>
        <v>1</v>
      </c>
      <c r="Y26" s="214">
        <f t="shared" si="1"/>
        <v>0.5</v>
      </c>
      <c r="Z26" s="213" t="b">
        <f t="shared" si="2"/>
        <v>1</v>
      </c>
      <c r="AA26" s="213" t="b">
        <f t="shared" si="3"/>
        <v>1</v>
      </c>
    </row>
    <row r="27" spans="1:27" ht="24">
      <c r="A27" s="221">
        <v>25</v>
      </c>
      <c r="B27" s="221" t="s">
        <v>215</v>
      </c>
      <c r="C27" s="243" t="s">
        <v>27</v>
      </c>
      <c r="D27" s="244" t="s">
        <v>230</v>
      </c>
      <c r="E27" s="244" t="s">
        <v>231</v>
      </c>
      <c r="F27" s="245" t="s">
        <v>267</v>
      </c>
      <c r="G27" s="246" t="s">
        <v>20</v>
      </c>
      <c r="H27" s="247">
        <v>0.503</v>
      </c>
      <c r="I27" s="221" t="s">
        <v>268</v>
      </c>
      <c r="J27" s="248">
        <v>2431694</v>
      </c>
      <c r="K27" s="248">
        <v>1215847</v>
      </c>
      <c r="L27" s="249">
        <f t="shared" si="4"/>
        <v>1215847</v>
      </c>
      <c r="M27" s="250">
        <v>0.5</v>
      </c>
      <c r="N27" s="242"/>
      <c r="O27" s="242"/>
      <c r="P27" s="240"/>
      <c r="Q27" s="251">
        <v>1215847</v>
      </c>
      <c r="R27" s="252">
        <v>0</v>
      </c>
      <c r="S27" s="237"/>
      <c r="T27" s="241"/>
      <c r="U27" s="241"/>
      <c r="V27" s="241"/>
      <c r="W27" s="241"/>
      <c r="X27" s="213" t="b">
        <f t="shared" si="0"/>
        <v>1</v>
      </c>
      <c r="Y27" s="214">
        <f t="shared" si="1"/>
        <v>0.5</v>
      </c>
      <c r="Z27" s="213" t="b">
        <f t="shared" si="2"/>
        <v>1</v>
      </c>
      <c r="AA27" s="213" t="b">
        <f t="shared" si="3"/>
        <v>1</v>
      </c>
    </row>
    <row r="28" spans="1:27" ht="24">
      <c r="A28" s="221">
        <v>26</v>
      </c>
      <c r="B28" s="221" t="s">
        <v>216</v>
      </c>
      <c r="C28" s="243" t="s">
        <v>27</v>
      </c>
      <c r="D28" s="244" t="s">
        <v>229</v>
      </c>
      <c r="E28" s="244" t="s">
        <v>145</v>
      </c>
      <c r="F28" s="245" t="s">
        <v>269</v>
      </c>
      <c r="G28" s="246" t="s">
        <v>23</v>
      </c>
      <c r="H28" s="247">
        <v>6.032</v>
      </c>
      <c r="I28" s="221" t="s">
        <v>265</v>
      </c>
      <c r="J28" s="248">
        <v>2486200</v>
      </c>
      <c r="K28" s="248">
        <v>1491720</v>
      </c>
      <c r="L28" s="249">
        <f t="shared" si="4"/>
        <v>994480</v>
      </c>
      <c r="M28" s="250">
        <v>0.6</v>
      </c>
      <c r="N28" s="242"/>
      <c r="O28" s="242"/>
      <c r="P28" s="240"/>
      <c r="Q28" s="251">
        <v>1491720</v>
      </c>
      <c r="R28" s="252">
        <v>0</v>
      </c>
      <c r="S28" s="237"/>
      <c r="T28" s="241"/>
      <c r="U28" s="241"/>
      <c r="V28" s="241"/>
      <c r="W28" s="241"/>
      <c r="X28" s="213" t="b">
        <f t="shared" si="0"/>
        <v>1</v>
      </c>
      <c r="Y28" s="214">
        <f t="shared" si="1"/>
        <v>0.6</v>
      </c>
      <c r="Z28" s="213" t="b">
        <f t="shared" si="2"/>
        <v>1</v>
      </c>
      <c r="AA28" s="213" t="b">
        <f t="shared" si="3"/>
        <v>1</v>
      </c>
    </row>
    <row r="29" spans="1:27" ht="36">
      <c r="A29" s="221">
        <v>27</v>
      </c>
      <c r="B29" s="221" t="s">
        <v>217</v>
      </c>
      <c r="C29" s="243" t="s">
        <v>27</v>
      </c>
      <c r="D29" s="244" t="s">
        <v>232</v>
      </c>
      <c r="E29" s="244" t="s">
        <v>146</v>
      </c>
      <c r="F29" s="245" t="s">
        <v>270</v>
      </c>
      <c r="G29" s="246" t="s">
        <v>20</v>
      </c>
      <c r="H29" s="247">
        <v>3.618</v>
      </c>
      <c r="I29" s="221" t="s">
        <v>265</v>
      </c>
      <c r="J29" s="248">
        <v>2697636</v>
      </c>
      <c r="K29" s="248">
        <f>J29*M29</f>
        <v>2158108.8000000003</v>
      </c>
      <c r="L29" s="249">
        <f>J29-K29</f>
        <v>539527.1999999997</v>
      </c>
      <c r="M29" s="250">
        <v>0.8</v>
      </c>
      <c r="N29" s="242"/>
      <c r="O29" s="242"/>
      <c r="P29" s="240"/>
      <c r="Q29" s="251">
        <f>K29</f>
        <v>2158108.8000000003</v>
      </c>
      <c r="R29" s="252">
        <v>0</v>
      </c>
      <c r="S29" s="237"/>
      <c r="T29" s="241"/>
      <c r="U29" s="241"/>
      <c r="V29" s="241"/>
      <c r="W29" s="241"/>
      <c r="X29" s="213" t="b">
        <f t="shared" si="0"/>
        <v>1</v>
      </c>
      <c r="Y29" s="214">
        <f t="shared" si="1"/>
        <v>0.8</v>
      </c>
      <c r="Z29" s="213" t="b">
        <f t="shared" si="2"/>
        <v>1</v>
      </c>
      <c r="AA29" s="213" t="b">
        <f t="shared" si="3"/>
        <v>1</v>
      </c>
    </row>
    <row r="30" spans="1:27" ht="48">
      <c r="A30" s="221">
        <v>28</v>
      </c>
      <c r="B30" s="222" t="s">
        <v>284</v>
      </c>
      <c r="C30" s="222" t="s">
        <v>24</v>
      </c>
      <c r="D30" s="223" t="s">
        <v>296</v>
      </c>
      <c r="E30" s="223" t="s">
        <v>297</v>
      </c>
      <c r="F30" s="224" t="s">
        <v>316</v>
      </c>
      <c r="G30" s="222" t="s">
        <v>20</v>
      </c>
      <c r="H30" s="225">
        <v>0.579</v>
      </c>
      <c r="I30" s="226" t="s">
        <v>317</v>
      </c>
      <c r="J30" s="256">
        <v>9767377</v>
      </c>
      <c r="K30" s="256">
        <f>ROUNDDOWN(J30*M30,1)</f>
        <v>5860426.2</v>
      </c>
      <c r="L30" s="237">
        <f>J30-K30</f>
        <v>3906950.8</v>
      </c>
      <c r="M30" s="229">
        <v>0.6</v>
      </c>
      <c r="N30" s="230"/>
      <c r="O30" s="230"/>
      <c r="P30" s="231"/>
      <c r="Q30" s="231">
        <v>3418581.7</v>
      </c>
      <c r="R30" s="231">
        <v>2441844.5</v>
      </c>
      <c r="S30" s="231"/>
      <c r="T30" s="228"/>
      <c r="U30" s="228"/>
      <c r="V30" s="228"/>
      <c r="W30" s="228"/>
      <c r="X30" s="213" t="b">
        <f t="shared" si="0"/>
        <v>1</v>
      </c>
      <c r="Y30" s="214">
        <f t="shared" si="1"/>
        <v>0.6</v>
      </c>
      <c r="Z30" s="213" t="b">
        <f t="shared" si="2"/>
        <v>1</v>
      </c>
      <c r="AA30" s="213" t="b">
        <f t="shared" si="3"/>
        <v>1</v>
      </c>
    </row>
    <row r="31" spans="1:27" ht="24">
      <c r="A31" s="221">
        <v>29</v>
      </c>
      <c r="B31" s="221" t="s">
        <v>273</v>
      </c>
      <c r="C31" s="221" t="s">
        <v>27</v>
      </c>
      <c r="D31" s="244" t="s">
        <v>218</v>
      </c>
      <c r="E31" s="244" t="s">
        <v>219</v>
      </c>
      <c r="F31" s="258" t="s">
        <v>300</v>
      </c>
      <c r="G31" s="221" t="s">
        <v>23</v>
      </c>
      <c r="H31" s="247">
        <v>2.637</v>
      </c>
      <c r="I31" s="254" t="s">
        <v>238</v>
      </c>
      <c r="J31" s="259">
        <v>3049898</v>
      </c>
      <c r="K31" s="259">
        <v>2439918.4</v>
      </c>
      <c r="L31" s="260">
        <v>609979.6000000001</v>
      </c>
      <c r="M31" s="250">
        <v>0.8</v>
      </c>
      <c r="N31" s="261"/>
      <c r="O31" s="261"/>
      <c r="P31" s="251"/>
      <c r="Q31" s="251">
        <v>2439918.4</v>
      </c>
      <c r="R31" s="251">
        <v>0</v>
      </c>
      <c r="S31" s="251"/>
      <c r="T31" s="249"/>
      <c r="U31" s="249"/>
      <c r="V31" s="249"/>
      <c r="W31" s="249"/>
      <c r="X31" s="213" t="b">
        <f t="shared" si="0"/>
        <v>1</v>
      </c>
      <c r="Y31" s="214">
        <f t="shared" si="1"/>
        <v>0.8</v>
      </c>
      <c r="Z31" s="213" t="b">
        <f t="shared" si="2"/>
        <v>1</v>
      </c>
      <c r="AA31" s="213" t="b">
        <f t="shared" si="3"/>
        <v>1</v>
      </c>
    </row>
    <row r="32" spans="1:27" ht="24">
      <c r="A32" s="221">
        <v>30</v>
      </c>
      <c r="B32" s="262" t="s">
        <v>285</v>
      </c>
      <c r="C32" s="221" t="s">
        <v>27</v>
      </c>
      <c r="D32" s="244" t="s">
        <v>228</v>
      </c>
      <c r="E32" s="244" t="s">
        <v>18</v>
      </c>
      <c r="F32" s="245" t="s">
        <v>318</v>
      </c>
      <c r="G32" s="221" t="s">
        <v>20</v>
      </c>
      <c r="H32" s="247">
        <v>0.99</v>
      </c>
      <c r="I32" s="257" t="s">
        <v>262</v>
      </c>
      <c r="J32" s="259">
        <v>1098834</v>
      </c>
      <c r="K32" s="259">
        <v>549417</v>
      </c>
      <c r="L32" s="260">
        <v>549417</v>
      </c>
      <c r="M32" s="250">
        <v>0.5</v>
      </c>
      <c r="N32" s="261"/>
      <c r="O32" s="261"/>
      <c r="P32" s="251"/>
      <c r="Q32" s="251">
        <v>549417</v>
      </c>
      <c r="R32" s="251">
        <v>0</v>
      </c>
      <c r="S32" s="251"/>
      <c r="T32" s="249"/>
      <c r="U32" s="249"/>
      <c r="V32" s="249"/>
      <c r="W32" s="249"/>
      <c r="X32" s="213" t="b">
        <f t="shared" si="0"/>
        <v>1</v>
      </c>
      <c r="Y32" s="214">
        <f t="shared" si="1"/>
        <v>0.5</v>
      </c>
      <c r="Z32" s="213" t="b">
        <f t="shared" si="2"/>
        <v>1</v>
      </c>
      <c r="AA32" s="213" t="b">
        <f t="shared" si="3"/>
        <v>1</v>
      </c>
    </row>
    <row r="33" spans="1:27" ht="36">
      <c r="A33" s="221">
        <v>31</v>
      </c>
      <c r="B33" s="262" t="s">
        <v>286</v>
      </c>
      <c r="C33" s="221" t="s">
        <v>27</v>
      </c>
      <c r="D33" s="244" t="s">
        <v>47</v>
      </c>
      <c r="E33" s="244" t="s">
        <v>48</v>
      </c>
      <c r="F33" s="245" t="s">
        <v>319</v>
      </c>
      <c r="G33" s="221" t="s">
        <v>20</v>
      </c>
      <c r="H33" s="247">
        <v>0.995</v>
      </c>
      <c r="I33" s="257" t="s">
        <v>320</v>
      </c>
      <c r="J33" s="259">
        <v>7234993</v>
      </c>
      <c r="K33" s="259">
        <v>4340995.8</v>
      </c>
      <c r="L33" s="260">
        <v>2893997.2</v>
      </c>
      <c r="M33" s="250">
        <v>0.6</v>
      </c>
      <c r="N33" s="261"/>
      <c r="O33" s="261"/>
      <c r="P33" s="251"/>
      <c r="Q33" s="251">
        <v>4340995.8</v>
      </c>
      <c r="R33" s="251">
        <v>0</v>
      </c>
      <c r="S33" s="251"/>
      <c r="T33" s="249"/>
      <c r="U33" s="249"/>
      <c r="V33" s="249"/>
      <c r="W33" s="249"/>
      <c r="X33" s="213" t="b">
        <f t="shared" si="0"/>
        <v>1</v>
      </c>
      <c r="Y33" s="214">
        <f t="shared" si="1"/>
        <v>0.6</v>
      </c>
      <c r="Z33" s="213" t="b">
        <f t="shared" si="2"/>
        <v>1</v>
      </c>
      <c r="AA33" s="213" t="b">
        <f t="shared" si="3"/>
        <v>1</v>
      </c>
    </row>
    <row r="34" spans="1:27" ht="24">
      <c r="A34" s="221">
        <v>32</v>
      </c>
      <c r="B34" s="235" t="s">
        <v>279</v>
      </c>
      <c r="C34" s="222" t="s">
        <v>24</v>
      </c>
      <c r="D34" s="223" t="s">
        <v>291</v>
      </c>
      <c r="E34" s="223" t="s">
        <v>292</v>
      </c>
      <c r="F34" s="234" t="s">
        <v>309</v>
      </c>
      <c r="G34" s="222" t="s">
        <v>20</v>
      </c>
      <c r="H34" s="225">
        <v>0.57</v>
      </c>
      <c r="I34" s="222" t="s">
        <v>310</v>
      </c>
      <c r="J34" s="256">
        <v>7893911</v>
      </c>
      <c r="K34" s="256">
        <v>3946955.5</v>
      </c>
      <c r="L34" s="237">
        <v>3946955.5</v>
      </c>
      <c r="M34" s="229">
        <v>0.5</v>
      </c>
      <c r="N34" s="230"/>
      <c r="O34" s="230"/>
      <c r="P34" s="231"/>
      <c r="Q34" s="231">
        <v>1450000</v>
      </c>
      <c r="R34" s="231">
        <v>2496955.5</v>
      </c>
      <c r="S34" s="231"/>
      <c r="T34" s="228"/>
      <c r="U34" s="228"/>
      <c r="V34" s="228"/>
      <c r="W34" s="228"/>
      <c r="X34" s="213" t="b">
        <f t="shared" si="0"/>
        <v>1</v>
      </c>
      <c r="Y34" s="214">
        <f t="shared" si="1"/>
        <v>0.5</v>
      </c>
      <c r="Z34" s="213" t="b">
        <f t="shared" si="2"/>
        <v>1</v>
      </c>
      <c r="AA34" s="213" t="b">
        <f t="shared" si="3"/>
        <v>1</v>
      </c>
    </row>
    <row r="35" spans="1:27" ht="24">
      <c r="A35" s="208" t="s">
        <v>894</v>
      </c>
      <c r="B35" s="186" t="s">
        <v>271</v>
      </c>
      <c r="C35" s="205" t="s">
        <v>27</v>
      </c>
      <c r="D35" s="162" t="s">
        <v>287</v>
      </c>
      <c r="E35" s="162" t="s">
        <v>29</v>
      </c>
      <c r="F35" s="166" t="s">
        <v>298</v>
      </c>
      <c r="G35" s="167" t="s">
        <v>20</v>
      </c>
      <c r="H35" s="163">
        <v>1.205</v>
      </c>
      <c r="I35" s="161" t="s">
        <v>247</v>
      </c>
      <c r="J35" s="164">
        <v>6071555</v>
      </c>
      <c r="K35" s="164">
        <v>377453.85</v>
      </c>
      <c r="L35" s="165">
        <f>J35-K35</f>
        <v>5694101.15</v>
      </c>
      <c r="M35" s="168">
        <v>0.8</v>
      </c>
      <c r="N35" s="203"/>
      <c r="O35" s="203"/>
      <c r="P35" s="204"/>
      <c r="Q35" s="185">
        <v>377453.85</v>
      </c>
      <c r="R35" s="209">
        <v>0</v>
      </c>
      <c r="S35" s="172"/>
      <c r="T35" s="173"/>
      <c r="U35" s="173"/>
      <c r="V35" s="173"/>
      <c r="W35" s="173"/>
      <c r="X35" s="213" t="b">
        <f t="shared" si="0"/>
        <v>1</v>
      </c>
      <c r="Y35" s="214">
        <f t="shared" si="1"/>
        <v>0.0622</v>
      </c>
      <c r="Z35" s="213" t="b">
        <f t="shared" si="2"/>
        <v>0</v>
      </c>
      <c r="AA35" s="213" t="b">
        <f t="shared" si="3"/>
        <v>1</v>
      </c>
    </row>
    <row r="36" spans="1:27" ht="13.5" customHeight="1">
      <c r="A36" s="333" t="s">
        <v>62</v>
      </c>
      <c r="B36" s="333"/>
      <c r="C36" s="333"/>
      <c r="D36" s="333"/>
      <c r="E36" s="333"/>
      <c r="F36" s="333"/>
      <c r="G36" s="333"/>
      <c r="H36" s="174">
        <f>SUM(H3:H35)</f>
        <v>74.20899999999999</v>
      </c>
      <c r="I36" s="175" t="s">
        <v>63</v>
      </c>
      <c r="J36" s="171">
        <f>SUM(J3:J35)</f>
        <v>135360843.07</v>
      </c>
      <c r="K36" s="171">
        <f>SUM(K3:K35)</f>
        <v>72833708.71</v>
      </c>
      <c r="L36" s="171">
        <f>SUM(L3:L35)</f>
        <v>62527134.36000001</v>
      </c>
      <c r="M36" s="176" t="s">
        <v>63</v>
      </c>
      <c r="N36" s="171">
        <f aca="true" t="shared" si="5" ref="N36:W36">SUM(N3:N35)</f>
        <v>668252.57</v>
      </c>
      <c r="O36" s="171">
        <f t="shared" si="5"/>
        <v>1333572.28</v>
      </c>
      <c r="P36" s="171">
        <f t="shared" si="5"/>
        <v>6642354.9399999995</v>
      </c>
      <c r="Q36" s="171">
        <f t="shared" si="5"/>
        <v>52650878.019999996</v>
      </c>
      <c r="R36" s="171">
        <f t="shared" si="5"/>
        <v>11538650.9</v>
      </c>
      <c r="S36" s="171">
        <f t="shared" si="5"/>
        <v>0</v>
      </c>
      <c r="T36" s="171">
        <f t="shared" si="5"/>
        <v>0</v>
      </c>
      <c r="U36" s="171">
        <f t="shared" si="5"/>
        <v>0</v>
      </c>
      <c r="V36" s="171">
        <f t="shared" si="5"/>
        <v>0</v>
      </c>
      <c r="W36" s="171">
        <f t="shared" si="5"/>
        <v>0</v>
      </c>
      <c r="X36" s="153"/>
      <c r="Y36" s="153"/>
      <c r="Z36" s="153"/>
      <c r="AA36" s="154"/>
    </row>
    <row r="37" spans="1:27" ht="13.5" customHeight="1">
      <c r="A37" s="332" t="s">
        <v>64</v>
      </c>
      <c r="B37" s="332"/>
      <c r="C37" s="332"/>
      <c r="D37" s="332"/>
      <c r="E37" s="332"/>
      <c r="F37" s="332"/>
      <c r="G37" s="332"/>
      <c r="H37" s="177">
        <f>SUMIF($C$3:$C$35,"K",H3:H35)</f>
        <v>15.854</v>
      </c>
      <c r="I37" s="178" t="s">
        <v>63</v>
      </c>
      <c r="J37" s="169">
        <f>SUMIF($C$3:$C$35,"K",J3:J35)</f>
        <v>32403678.069999997</v>
      </c>
      <c r="K37" s="169">
        <f>SUMIF($C$3:$C$35,"K",K3:K35)</f>
        <v>17936335.16</v>
      </c>
      <c r="L37" s="169">
        <f>SUMIF($C$3:$C$35,"K",L3:L35)</f>
        <v>14467342.91</v>
      </c>
      <c r="M37" s="179" t="s">
        <v>63</v>
      </c>
      <c r="N37" s="169">
        <f aca="true" t="shared" si="6" ref="N37:W37">SUMIF($C$3:$C$35,"K",N3:N35)</f>
        <v>668252.57</v>
      </c>
      <c r="O37" s="169">
        <f t="shared" si="6"/>
        <v>1333572.28</v>
      </c>
      <c r="P37" s="169">
        <f t="shared" si="6"/>
        <v>6642354.9399999995</v>
      </c>
      <c r="Q37" s="169">
        <f t="shared" si="6"/>
        <v>9292155.370000001</v>
      </c>
      <c r="R37" s="169">
        <f t="shared" si="6"/>
        <v>0</v>
      </c>
      <c r="S37" s="169">
        <f t="shared" si="6"/>
        <v>0</v>
      </c>
      <c r="T37" s="169">
        <f t="shared" si="6"/>
        <v>0</v>
      </c>
      <c r="U37" s="169">
        <f t="shared" si="6"/>
        <v>0</v>
      </c>
      <c r="V37" s="169">
        <f t="shared" si="6"/>
        <v>0</v>
      </c>
      <c r="W37" s="169">
        <f t="shared" si="6"/>
        <v>0</v>
      </c>
      <c r="X37" s="154"/>
      <c r="Y37" s="153"/>
      <c r="Z37" s="153"/>
      <c r="AA37" s="154"/>
    </row>
    <row r="38" spans="1:27" ht="13.5" customHeight="1">
      <c r="A38" s="333" t="s">
        <v>65</v>
      </c>
      <c r="B38" s="333"/>
      <c r="C38" s="333"/>
      <c r="D38" s="333"/>
      <c r="E38" s="333"/>
      <c r="F38" s="333"/>
      <c r="G38" s="333"/>
      <c r="H38" s="174">
        <f>SUMIF($C$3:$C$35,"N",H3:H35)</f>
        <v>41.16</v>
      </c>
      <c r="I38" s="175" t="s">
        <v>63</v>
      </c>
      <c r="J38" s="171">
        <f>SUMIF($C$3:$C$35,"N",J3:J35)</f>
        <v>67401970</v>
      </c>
      <c r="K38" s="171">
        <f>SUMIF($C$3:$C$35,"N",K3:K35)</f>
        <v>34893789.449999996</v>
      </c>
      <c r="L38" s="171">
        <f>SUMIF($C$3:$C$35,"N",L3:L35)</f>
        <v>32508180.549999997</v>
      </c>
      <c r="M38" s="176" t="s">
        <v>63</v>
      </c>
      <c r="N38" s="171">
        <f aca="true" t="shared" si="7" ref="N38:W38">SUMIF($C$3:$C$35,"N",N3:N35)</f>
        <v>0</v>
      </c>
      <c r="O38" s="171">
        <f t="shared" si="7"/>
        <v>0</v>
      </c>
      <c r="P38" s="171">
        <f t="shared" si="7"/>
        <v>0</v>
      </c>
      <c r="Q38" s="171">
        <f t="shared" si="7"/>
        <v>34893789.449999996</v>
      </c>
      <c r="R38" s="171">
        <f t="shared" si="7"/>
        <v>0</v>
      </c>
      <c r="S38" s="171">
        <f t="shared" si="7"/>
        <v>0</v>
      </c>
      <c r="T38" s="171">
        <f t="shared" si="7"/>
        <v>0</v>
      </c>
      <c r="U38" s="171">
        <f t="shared" si="7"/>
        <v>0</v>
      </c>
      <c r="V38" s="171">
        <f t="shared" si="7"/>
        <v>0</v>
      </c>
      <c r="W38" s="171">
        <f t="shared" si="7"/>
        <v>0</v>
      </c>
      <c r="X38" s="153"/>
      <c r="Y38" s="153"/>
      <c r="Z38" s="153"/>
      <c r="AA38" s="154"/>
    </row>
    <row r="39" spans="1:27" ht="13.5" customHeight="1">
      <c r="A39" s="332" t="s">
        <v>66</v>
      </c>
      <c r="B39" s="332"/>
      <c r="C39" s="332"/>
      <c r="D39" s="332"/>
      <c r="E39" s="332"/>
      <c r="F39" s="332"/>
      <c r="G39" s="332"/>
      <c r="H39" s="177">
        <f>SUMIF($C$3:$C$35,"W",H3:H35)</f>
        <v>17.195</v>
      </c>
      <c r="I39" s="178" t="s">
        <v>63</v>
      </c>
      <c r="J39" s="169">
        <f>SUMIF($C$3:$C$35,"W",J3:J35)</f>
        <v>35555195</v>
      </c>
      <c r="K39" s="169">
        <f>SUMIF($C$3:$C$35,"W",K3:K35)</f>
        <v>20003584.1</v>
      </c>
      <c r="L39" s="169">
        <f>SUMIF($C$3:$C$35,"W",L3:L35)</f>
        <v>15551610.899999999</v>
      </c>
      <c r="M39" s="179" t="s">
        <v>63</v>
      </c>
      <c r="N39" s="169">
        <f aca="true" t="shared" si="8" ref="N39:W39">SUMIF($C$3:$C$35,"W",N3:N35)</f>
        <v>0</v>
      </c>
      <c r="O39" s="169">
        <f t="shared" si="8"/>
        <v>0</v>
      </c>
      <c r="P39" s="169">
        <f t="shared" si="8"/>
        <v>0</v>
      </c>
      <c r="Q39" s="169">
        <f t="shared" si="8"/>
        <v>8464933.2</v>
      </c>
      <c r="R39" s="169">
        <f t="shared" si="8"/>
        <v>11538650.9</v>
      </c>
      <c r="S39" s="169">
        <f t="shared" si="8"/>
        <v>0</v>
      </c>
      <c r="T39" s="169">
        <f t="shared" si="8"/>
        <v>0</v>
      </c>
      <c r="U39" s="169">
        <f t="shared" si="8"/>
        <v>0</v>
      </c>
      <c r="V39" s="169">
        <f t="shared" si="8"/>
        <v>0</v>
      </c>
      <c r="W39" s="199">
        <f t="shared" si="8"/>
        <v>0</v>
      </c>
      <c r="X39" s="200"/>
      <c r="Y39" s="200"/>
      <c r="Z39" s="200"/>
      <c r="AA39" s="200"/>
    </row>
    <row r="41" ht="12.75">
      <c r="A41" s="155" t="s">
        <v>67</v>
      </c>
    </row>
    <row r="42" ht="12.75">
      <c r="A42" s="180" t="s">
        <v>68</v>
      </c>
    </row>
    <row r="43" spans="1:14" ht="12.75">
      <c r="A43" s="155" t="s">
        <v>69</v>
      </c>
      <c r="N43" s="189"/>
    </row>
    <row r="44" ht="12.75">
      <c r="R44" s="189"/>
    </row>
    <row r="45" ht="12.75">
      <c r="A45" s="181" t="s">
        <v>70</v>
      </c>
    </row>
  </sheetData>
  <sheetProtection/>
  <mergeCells count="18">
    <mergeCell ref="N1:W1"/>
    <mergeCell ref="A36:G36"/>
    <mergeCell ref="F1:F2"/>
    <mergeCell ref="G1:G2"/>
    <mergeCell ref="H1:H2"/>
    <mergeCell ref="I1:I2"/>
    <mergeCell ref="J1:J2"/>
    <mergeCell ref="A1:A2"/>
    <mergeCell ref="B1:B2"/>
    <mergeCell ref="C1:C2"/>
    <mergeCell ref="A37:G37"/>
    <mergeCell ref="A38:G38"/>
    <mergeCell ref="A39:G39"/>
    <mergeCell ref="K1:K2"/>
    <mergeCell ref="L1:L2"/>
    <mergeCell ref="M1:M2"/>
    <mergeCell ref="D1:D2"/>
    <mergeCell ref="E1:E2"/>
  </mergeCells>
  <dataValidations count="3">
    <dataValidation type="list" operator="equal" allowBlank="1" showInputMessage="1" showErrorMessage="1" sqref="C35 C3:C29">
      <formula1>"N,K,W"</formula1>
    </dataValidation>
    <dataValidation type="list" operator="equal" allowBlank="1" showInputMessage="1" showErrorMessage="1" sqref="G3:G5 G7:G35">
      <formula1>"B,P,R"</formula1>
    </dataValidation>
    <dataValidation type="list" operator="equal" allowBlank="1" showInputMessage="1" showErrorMessage="1" sqref="C30:C34">
      <formula1>"N,W"</formula1>
    </dataValidation>
  </dataValidations>
  <printOptions/>
  <pageMargins left="0.7875" right="0.7875" top="1.05277777777778" bottom="1.05277777777778" header="0.7875" footer="0.7875"/>
  <pageSetup firstPageNumber="1" useFirstPageNumber="1" fitToHeight="0" fitToWidth="1" horizontalDpi="600" verticalDpi="600" orientation="landscape" paperSize="8" scale="62" r:id="rId1"/>
  <headerFooter>
    <oddHeader>&amp;LWojewództwo Dolnośląskie- zadania powiatowe lista podstawowa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4"/>
  <sheetViews>
    <sheetView view="pageBreakPreview" zoomScale="85" zoomScaleSheetLayoutView="85" workbookViewId="0" topLeftCell="A1">
      <selection activeCell="A1" sqref="A1:A2"/>
    </sheetView>
  </sheetViews>
  <sheetFormatPr defaultColWidth="8.7109375" defaultRowHeight="12.75"/>
  <cols>
    <col min="1" max="1" width="6.7109375" style="155" customWidth="1"/>
    <col min="2" max="2" width="12.57421875" style="155" customWidth="1"/>
    <col min="3" max="3" width="16.00390625" style="155" customWidth="1"/>
    <col min="4" max="4" width="18.7109375" style="155" customWidth="1"/>
    <col min="5" max="5" width="11.421875" style="155" customWidth="1"/>
    <col min="6" max="6" width="14.140625" style="155" customWidth="1"/>
    <col min="7" max="7" width="41.28125" style="155" customWidth="1"/>
    <col min="8" max="8" width="8.7109375" style="155" customWidth="1"/>
    <col min="9" max="9" width="13.28125" style="155" customWidth="1"/>
    <col min="10" max="10" width="13.140625" style="155" customWidth="1"/>
    <col min="11" max="11" width="15.00390625" style="155" customWidth="1"/>
    <col min="12" max="13" width="15.28125" style="155" customWidth="1"/>
    <col min="14" max="14" width="12.57421875" style="155" customWidth="1"/>
    <col min="15" max="15" width="11.7109375" style="155" customWidth="1"/>
    <col min="16" max="16" width="16.8515625" style="155" customWidth="1"/>
    <col min="17" max="17" width="15.00390625" style="155" customWidth="1"/>
    <col min="18" max="18" width="15.8515625" style="155" customWidth="1"/>
    <col min="19" max="19" width="12.57421875" style="155" customWidth="1"/>
    <col min="20" max="24" width="11.7109375" style="155" customWidth="1"/>
    <col min="25" max="25" width="8.7109375" style="153" customWidth="1"/>
    <col min="26" max="26" width="8.7109375" style="216" customWidth="1"/>
    <col min="27" max="28" width="8.7109375" style="153" customWidth="1"/>
    <col min="29" max="29" width="9.28125" style="157" customWidth="1"/>
    <col min="30" max="49" width="8.7109375" style="157" customWidth="1"/>
    <col min="50" max="16384" width="8.7109375" style="155" customWidth="1"/>
  </cols>
  <sheetData>
    <row r="1" spans="1:28" ht="21.75" customHeight="1">
      <c r="A1" s="338" t="s">
        <v>0</v>
      </c>
      <c r="B1" s="338" t="s">
        <v>1</v>
      </c>
      <c r="C1" s="339" t="s">
        <v>2</v>
      </c>
      <c r="D1" s="338" t="s">
        <v>3</v>
      </c>
      <c r="E1" s="338" t="s">
        <v>4</v>
      </c>
      <c r="F1" s="338" t="s">
        <v>71</v>
      </c>
      <c r="G1" s="338" t="s">
        <v>5</v>
      </c>
      <c r="H1" s="338" t="s">
        <v>6</v>
      </c>
      <c r="I1" s="338" t="s">
        <v>190</v>
      </c>
      <c r="J1" s="338" t="s">
        <v>7</v>
      </c>
      <c r="K1" s="338" t="s">
        <v>189</v>
      </c>
      <c r="L1" s="338" t="s">
        <v>188</v>
      </c>
      <c r="M1" s="338" t="s">
        <v>8</v>
      </c>
      <c r="N1" s="338" t="s">
        <v>9</v>
      </c>
      <c r="O1" s="338" t="s">
        <v>10</v>
      </c>
      <c r="P1" s="338"/>
      <c r="Q1" s="338"/>
      <c r="R1" s="338"/>
      <c r="S1" s="338"/>
      <c r="T1" s="338"/>
      <c r="U1" s="338"/>
      <c r="V1" s="338"/>
      <c r="W1" s="338"/>
      <c r="X1" s="338"/>
      <c r="Y1" s="213"/>
      <c r="Z1" s="214"/>
      <c r="AA1" s="213"/>
      <c r="AB1" s="213"/>
    </row>
    <row r="2" spans="1:28" ht="21.75" customHeight="1">
      <c r="A2" s="338"/>
      <c r="B2" s="338"/>
      <c r="C2" s="339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156">
        <v>2019</v>
      </c>
      <c r="P2" s="156">
        <v>2020</v>
      </c>
      <c r="Q2" s="156">
        <v>2021</v>
      </c>
      <c r="R2" s="156">
        <v>2022</v>
      </c>
      <c r="S2" s="156">
        <v>2023</v>
      </c>
      <c r="T2" s="156">
        <v>2024</v>
      </c>
      <c r="U2" s="156">
        <v>2025</v>
      </c>
      <c r="V2" s="156">
        <v>2026</v>
      </c>
      <c r="W2" s="156">
        <v>2027</v>
      </c>
      <c r="X2" s="156">
        <v>2028</v>
      </c>
      <c r="Y2" s="213" t="s">
        <v>11</v>
      </c>
      <c r="Z2" s="214" t="s">
        <v>12</v>
      </c>
      <c r="AA2" s="213" t="s">
        <v>13</v>
      </c>
      <c r="AB2" s="213" t="s">
        <v>14</v>
      </c>
    </row>
    <row r="3" spans="1:28" ht="24">
      <c r="A3" s="276">
        <v>1</v>
      </c>
      <c r="B3" s="222" t="s">
        <v>80</v>
      </c>
      <c r="C3" s="253" t="s">
        <v>16</v>
      </c>
      <c r="D3" s="263" t="s">
        <v>81</v>
      </c>
      <c r="E3" s="223" t="s">
        <v>193</v>
      </c>
      <c r="F3" s="222" t="s">
        <v>82</v>
      </c>
      <c r="G3" s="224" t="s">
        <v>83</v>
      </c>
      <c r="H3" s="222" t="s">
        <v>56</v>
      </c>
      <c r="I3" s="225">
        <v>0.619</v>
      </c>
      <c r="J3" s="226" t="s">
        <v>84</v>
      </c>
      <c r="K3" s="227">
        <v>1989291.88</v>
      </c>
      <c r="L3" s="264">
        <v>1392504.32</v>
      </c>
      <c r="M3" s="227">
        <f>K3-L3</f>
        <v>596787.5599999998</v>
      </c>
      <c r="N3" s="229">
        <v>0.7</v>
      </c>
      <c r="O3" s="242">
        <v>0</v>
      </c>
      <c r="P3" s="242">
        <v>509997.99</v>
      </c>
      <c r="Q3" s="239">
        <v>560869.33</v>
      </c>
      <c r="R3" s="239">
        <v>321637</v>
      </c>
      <c r="S3" s="239">
        <v>0</v>
      </c>
      <c r="T3" s="239"/>
      <c r="U3" s="265"/>
      <c r="V3" s="265"/>
      <c r="W3" s="265"/>
      <c r="X3" s="261"/>
      <c r="Y3" s="213" t="b">
        <f>L3=SUM(O3:X3)</f>
        <v>1</v>
      </c>
      <c r="Z3" s="214">
        <f>ROUND(L3/K3,4)</f>
        <v>0.7</v>
      </c>
      <c r="AA3" s="213" t="b">
        <f>Z3=N3</f>
        <v>1</v>
      </c>
      <c r="AB3" s="213" t="b">
        <f>K3=L3+M3</f>
        <v>1</v>
      </c>
    </row>
    <row r="4" spans="1:28" ht="36">
      <c r="A4" s="276">
        <v>2</v>
      </c>
      <c r="B4" s="222" t="s">
        <v>88</v>
      </c>
      <c r="C4" s="253" t="s">
        <v>16</v>
      </c>
      <c r="D4" s="263" t="s">
        <v>89</v>
      </c>
      <c r="E4" s="223" t="s">
        <v>90</v>
      </c>
      <c r="F4" s="222" t="s">
        <v>87</v>
      </c>
      <c r="G4" s="224" t="s">
        <v>91</v>
      </c>
      <c r="H4" s="222" t="s">
        <v>20</v>
      </c>
      <c r="I4" s="225">
        <v>1.289</v>
      </c>
      <c r="J4" s="222" t="s">
        <v>92</v>
      </c>
      <c r="K4" s="227">
        <v>4438805.32</v>
      </c>
      <c r="L4" s="264">
        <v>3107163.72</v>
      </c>
      <c r="M4" s="227">
        <v>1331641.6</v>
      </c>
      <c r="N4" s="229">
        <v>0.7</v>
      </c>
      <c r="O4" s="242">
        <v>0</v>
      </c>
      <c r="P4" s="242">
        <v>0</v>
      </c>
      <c r="Q4" s="239">
        <v>2019656.42</v>
      </c>
      <c r="R4" s="239">
        <v>1087507.3</v>
      </c>
      <c r="S4" s="239">
        <v>0</v>
      </c>
      <c r="T4" s="239"/>
      <c r="U4" s="239"/>
      <c r="V4" s="239"/>
      <c r="W4" s="239"/>
      <c r="X4" s="230"/>
      <c r="Y4" s="213" t="b">
        <f aca="true" t="shared" si="0" ref="Y4:Y67">L4=SUM(O4:X4)</f>
        <v>1</v>
      </c>
      <c r="Z4" s="214">
        <f aca="true" t="shared" si="1" ref="Z4:Z67">ROUND(L4/K4,4)</f>
        <v>0.7</v>
      </c>
      <c r="AA4" s="213" t="b">
        <f aca="true" t="shared" si="2" ref="AA4:AA67">Z4=N4</f>
        <v>1</v>
      </c>
      <c r="AB4" s="213" t="b">
        <f aca="true" t="shared" si="3" ref="AB4:AB67">K4=L4+M4</f>
        <v>1</v>
      </c>
    </row>
    <row r="5" spans="1:28" ht="36">
      <c r="A5" s="276">
        <v>3</v>
      </c>
      <c r="B5" s="222" t="s">
        <v>94</v>
      </c>
      <c r="C5" s="266" t="s">
        <v>16</v>
      </c>
      <c r="D5" s="263" t="s">
        <v>95</v>
      </c>
      <c r="E5" s="223" t="s">
        <v>96</v>
      </c>
      <c r="F5" s="222" t="s">
        <v>97</v>
      </c>
      <c r="G5" s="224" t="s">
        <v>98</v>
      </c>
      <c r="H5" s="222" t="s">
        <v>56</v>
      </c>
      <c r="I5" s="225">
        <v>3.207</v>
      </c>
      <c r="J5" s="222" t="s">
        <v>99</v>
      </c>
      <c r="K5" s="227">
        <v>10452229.77</v>
      </c>
      <c r="L5" s="264">
        <v>6271337.86</v>
      </c>
      <c r="M5" s="227">
        <v>4180891.909999999</v>
      </c>
      <c r="N5" s="229">
        <v>0.6</v>
      </c>
      <c r="O5" s="242">
        <v>0</v>
      </c>
      <c r="P5" s="242">
        <v>0</v>
      </c>
      <c r="Q5" s="239">
        <v>1619930.05</v>
      </c>
      <c r="R5" s="239">
        <v>4651407.81</v>
      </c>
      <c r="S5" s="239">
        <v>0</v>
      </c>
      <c r="T5" s="239"/>
      <c r="U5" s="239"/>
      <c r="V5" s="239"/>
      <c r="W5" s="239"/>
      <c r="X5" s="230"/>
      <c r="Y5" s="213" t="b">
        <f t="shared" si="0"/>
        <v>1</v>
      </c>
      <c r="Z5" s="214">
        <f t="shared" si="1"/>
        <v>0.6</v>
      </c>
      <c r="AA5" s="213" t="b">
        <f t="shared" si="2"/>
        <v>1</v>
      </c>
      <c r="AB5" s="213" t="b">
        <f t="shared" si="3"/>
        <v>1</v>
      </c>
    </row>
    <row r="6" spans="1:28" ht="24">
      <c r="A6" s="276">
        <v>4</v>
      </c>
      <c r="B6" s="222" t="s">
        <v>104</v>
      </c>
      <c r="C6" s="253" t="s">
        <v>16</v>
      </c>
      <c r="D6" s="263" t="s">
        <v>105</v>
      </c>
      <c r="E6" s="223" t="s">
        <v>106</v>
      </c>
      <c r="F6" s="222" t="s">
        <v>103</v>
      </c>
      <c r="G6" s="224" t="s">
        <v>107</v>
      </c>
      <c r="H6" s="222" t="s">
        <v>20</v>
      </c>
      <c r="I6" s="225">
        <v>0.659</v>
      </c>
      <c r="J6" s="222" t="s">
        <v>108</v>
      </c>
      <c r="K6" s="227">
        <v>3867307.91</v>
      </c>
      <c r="L6" s="264">
        <v>1933653.95</v>
      </c>
      <c r="M6" s="227">
        <v>1933653.9600000002</v>
      </c>
      <c r="N6" s="229">
        <v>0.5</v>
      </c>
      <c r="O6" s="242">
        <v>0</v>
      </c>
      <c r="P6" s="242">
        <v>0</v>
      </c>
      <c r="Q6" s="239">
        <v>625325.45</v>
      </c>
      <c r="R6" s="239">
        <v>1308328.5</v>
      </c>
      <c r="S6" s="239">
        <v>0</v>
      </c>
      <c r="T6" s="239"/>
      <c r="U6" s="239"/>
      <c r="V6" s="239"/>
      <c r="W6" s="239"/>
      <c r="X6" s="230"/>
      <c r="Y6" s="213" t="b">
        <f t="shared" si="0"/>
        <v>1</v>
      </c>
      <c r="Z6" s="214">
        <f t="shared" si="1"/>
        <v>0.5</v>
      </c>
      <c r="AA6" s="213" t="b">
        <f t="shared" si="2"/>
        <v>1</v>
      </c>
      <c r="AB6" s="213" t="b">
        <f t="shared" si="3"/>
        <v>1</v>
      </c>
    </row>
    <row r="7" spans="1:28" ht="48">
      <c r="A7" s="276">
        <v>5</v>
      </c>
      <c r="B7" s="222" t="s">
        <v>111</v>
      </c>
      <c r="C7" s="266" t="s">
        <v>16</v>
      </c>
      <c r="D7" s="263" t="s">
        <v>72</v>
      </c>
      <c r="E7" s="223" t="s">
        <v>112</v>
      </c>
      <c r="F7" s="222" t="s">
        <v>73</v>
      </c>
      <c r="G7" s="224" t="s">
        <v>113</v>
      </c>
      <c r="H7" s="222" t="s">
        <v>56</v>
      </c>
      <c r="I7" s="225">
        <v>0.42</v>
      </c>
      <c r="J7" s="222" t="s">
        <v>114</v>
      </c>
      <c r="K7" s="227">
        <v>2949909.95</v>
      </c>
      <c r="L7" s="264">
        <v>1474954.97</v>
      </c>
      <c r="M7" s="227">
        <v>1474954.9800000002</v>
      </c>
      <c r="N7" s="229">
        <v>0.5</v>
      </c>
      <c r="O7" s="242">
        <v>0</v>
      </c>
      <c r="P7" s="242">
        <v>0</v>
      </c>
      <c r="Q7" s="239">
        <v>737477.49</v>
      </c>
      <c r="R7" s="239">
        <v>737477.48</v>
      </c>
      <c r="S7" s="239">
        <v>0</v>
      </c>
      <c r="T7" s="239"/>
      <c r="U7" s="239"/>
      <c r="V7" s="239"/>
      <c r="W7" s="239"/>
      <c r="X7" s="230"/>
      <c r="Y7" s="213" t="b">
        <f t="shared" si="0"/>
        <v>1</v>
      </c>
      <c r="Z7" s="214">
        <f t="shared" si="1"/>
        <v>0.5</v>
      </c>
      <c r="AA7" s="213" t="b">
        <f t="shared" si="2"/>
        <v>1</v>
      </c>
      <c r="AB7" s="213" t="b">
        <f t="shared" si="3"/>
        <v>1</v>
      </c>
    </row>
    <row r="8" spans="1:28" ht="24">
      <c r="A8" s="276">
        <v>6</v>
      </c>
      <c r="B8" s="222" t="s">
        <v>115</v>
      </c>
      <c r="C8" s="253" t="s">
        <v>16</v>
      </c>
      <c r="D8" s="263" t="s">
        <v>116</v>
      </c>
      <c r="E8" s="223" t="s">
        <v>117</v>
      </c>
      <c r="F8" s="222" t="s">
        <v>109</v>
      </c>
      <c r="G8" s="224" t="s">
        <v>118</v>
      </c>
      <c r="H8" s="222" t="s">
        <v>20</v>
      </c>
      <c r="I8" s="225">
        <v>3.01</v>
      </c>
      <c r="J8" s="222" t="s">
        <v>119</v>
      </c>
      <c r="K8" s="227">
        <v>7727732.21</v>
      </c>
      <c r="L8" s="264">
        <v>3359203.5</v>
      </c>
      <c r="M8" s="227">
        <v>4368528.71</v>
      </c>
      <c r="N8" s="229">
        <v>0.5</v>
      </c>
      <c r="O8" s="242">
        <v>0</v>
      </c>
      <c r="P8" s="242">
        <v>0</v>
      </c>
      <c r="Q8" s="239">
        <v>1700000</v>
      </c>
      <c r="R8" s="239">
        <v>1659203.5</v>
      </c>
      <c r="S8" s="239">
        <v>0</v>
      </c>
      <c r="T8" s="239"/>
      <c r="U8" s="239"/>
      <c r="V8" s="239"/>
      <c r="W8" s="239"/>
      <c r="X8" s="230"/>
      <c r="Y8" s="213" t="b">
        <f t="shared" si="0"/>
        <v>1</v>
      </c>
      <c r="Z8" s="214">
        <f t="shared" si="1"/>
        <v>0.4347</v>
      </c>
      <c r="AA8" s="213" t="b">
        <f t="shared" si="2"/>
        <v>0</v>
      </c>
      <c r="AB8" s="213" t="b">
        <f t="shared" si="3"/>
        <v>1</v>
      </c>
    </row>
    <row r="9" spans="1:28" ht="24">
      <c r="A9" s="276">
        <v>7</v>
      </c>
      <c r="B9" s="222" t="s">
        <v>120</v>
      </c>
      <c r="C9" s="266" t="s">
        <v>16</v>
      </c>
      <c r="D9" s="263" t="s">
        <v>121</v>
      </c>
      <c r="E9" s="223" t="s">
        <v>122</v>
      </c>
      <c r="F9" s="222" t="s">
        <v>75</v>
      </c>
      <c r="G9" s="224" t="s">
        <v>123</v>
      </c>
      <c r="H9" s="222" t="s">
        <v>20</v>
      </c>
      <c r="I9" s="225">
        <v>2.962</v>
      </c>
      <c r="J9" s="222" t="s">
        <v>124</v>
      </c>
      <c r="K9" s="227">
        <v>2515583.89</v>
      </c>
      <c r="L9" s="264">
        <v>1509350.33</v>
      </c>
      <c r="M9" s="227">
        <v>1006233.56</v>
      </c>
      <c r="N9" s="229">
        <v>0.6</v>
      </c>
      <c r="O9" s="242">
        <v>0</v>
      </c>
      <c r="P9" s="242">
        <v>0</v>
      </c>
      <c r="Q9" s="239">
        <v>241496.05</v>
      </c>
      <c r="R9" s="239">
        <v>633927.14</v>
      </c>
      <c r="S9" s="239">
        <v>633927.14</v>
      </c>
      <c r="T9" s="239"/>
      <c r="U9" s="239"/>
      <c r="V9" s="239"/>
      <c r="W9" s="239"/>
      <c r="X9" s="230"/>
      <c r="Y9" s="213" t="b">
        <f t="shared" si="0"/>
        <v>1</v>
      </c>
      <c r="Z9" s="214">
        <f t="shared" si="1"/>
        <v>0.6</v>
      </c>
      <c r="AA9" s="213" t="b">
        <f t="shared" si="2"/>
        <v>1</v>
      </c>
      <c r="AB9" s="213" t="b">
        <f t="shared" si="3"/>
        <v>1</v>
      </c>
    </row>
    <row r="10" spans="1:28" ht="24">
      <c r="A10" s="276">
        <v>8</v>
      </c>
      <c r="B10" s="267" t="s">
        <v>125</v>
      </c>
      <c r="C10" s="268" t="s">
        <v>16</v>
      </c>
      <c r="D10" s="269" t="s">
        <v>126</v>
      </c>
      <c r="E10" s="270" t="s">
        <v>127</v>
      </c>
      <c r="F10" s="267" t="s">
        <v>79</v>
      </c>
      <c r="G10" s="271" t="s">
        <v>128</v>
      </c>
      <c r="H10" s="267" t="s">
        <v>20</v>
      </c>
      <c r="I10" s="272">
        <v>0.573</v>
      </c>
      <c r="J10" s="267" t="s">
        <v>129</v>
      </c>
      <c r="K10" s="273">
        <v>1010723.95</v>
      </c>
      <c r="L10" s="264">
        <v>470403.5</v>
      </c>
      <c r="M10" s="227">
        <v>540320.45</v>
      </c>
      <c r="N10" s="229">
        <v>0.5</v>
      </c>
      <c r="O10" s="242">
        <v>0</v>
      </c>
      <c r="P10" s="242">
        <v>0</v>
      </c>
      <c r="Q10" s="239">
        <v>50000</v>
      </c>
      <c r="R10" s="239">
        <v>420403.5</v>
      </c>
      <c r="S10" s="239">
        <v>0</v>
      </c>
      <c r="T10" s="239"/>
      <c r="U10" s="239"/>
      <c r="V10" s="239"/>
      <c r="W10" s="239"/>
      <c r="X10" s="230"/>
      <c r="Y10" s="213" t="b">
        <f t="shared" si="0"/>
        <v>1</v>
      </c>
      <c r="Z10" s="214">
        <f t="shared" si="1"/>
        <v>0.4654</v>
      </c>
      <c r="AA10" s="213" t="b">
        <f t="shared" si="2"/>
        <v>0</v>
      </c>
      <c r="AB10" s="213" t="b">
        <f t="shared" si="3"/>
        <v>1</v>
      </c>
    </row>
    <row r="11" spans="1:28" ht="24">
      <c r="A11" s="276">
        <v>9</v>
      </c>
      <c r="B11" s="222" t="s">
        <v>131</v>
      </c>
      <c r="C11" s="253" t="s">
        <v>16</v>
      </c>
      <c r="D11" s="263" t="s">
        <v>85</v>
      </c>
      <c r="E11" s="223" t="s">
        <v>132</v>
      </c>
      <c r="F11" s="222" t="s">
        <v>86</v>
      </c>
      <c r="G11" s="224" t="s">
        <v>133</v>
      </c>
      <c r="H11" s="222" t="s">
        <v>20</v>
      </c>
      <c r="I11" s="225">
        <v>0.418</v>
      </c>
      <c r="J11" s="222" t="s">
        <v>134</v>
      </c>
      <c r="K11" s="227">
        <v>1231066</v>
      </c>
      <c r="L11" s="264">
        <v>615533</v>
      </c>
      <c r="M11" s="227">
        <v>615533</v>
      </c>
      <c r="N11" s="229">
        <v>0.5</v>
      </c>
      <c r="O11" s="242">
        <v>0</v>
      </c>
      <c r="P11" s="242">
        <v>0</v>
      </c>
      <c r="Q11" s="239">
        <v>172349.24</v>
      </c>
      <c r="R11" s="239">
        <v>443183.76</v>
      </c>
      <c r="S11" s="239">
        <v>0</v>
      </c>
      <c r="T11" s="239"/>
      <c r="U11" s="239"/>
      <c r="V11" s="239"/>
      <c r="W11" s="239"/>
      <c r="X11" s="230"/>
      <c r="Y11" s="213" t="b">
        <f t="shared" si="0"/>
        <v>1</v>
      </c>
      <c r="Z11" s="214">
        <f t="shared" si="1"/>
        <v>0.5</v>
      </c>
      <c r="AA11" s="213" t="b">
        <f t="shared" si="2"/>
        <v>1</v>
      </c>
      <c r="AB11" s="213" t="b">
        <f t="shared" si="3"/>
        <v>1</v>
      </c>
    </row>
    <row r="12" spans="1:28" ht="48">
      <c r="A12" s="276">
        <v>10</v>
      </c>
      <c r="B12" s="222" t="s">
        <v>135</v>
      </c>
      <c r="C12" s="253" t="s">
        <v>16</v>
      </c>
      <c r="D12" s="263" t="s">
        <v>136</v>
      </c>
      <c r="E12" s="223" t="s">
        <v>137</v>
      </c>
      <c r="F12" s="222" t="s">
        <v>100</v>
      </c>
      <c r="G12" s="274" t="s">
        <v>138</v>
      </c>
      <c r="H12" s="222" t="s">
        <v>20</v>
      </c>
      <c r="I12" s="225">
        <v>0.568</v>
      </c>
      <c r="J12" s="226" t="s">
        <v>44</v>
      </c>
      <c r="K12" s="227">
        <v>4164346</v>
      </c>
      <c r="L12" s="264">
        <v>2915042.2</v>
      </c>
      <c r="M12" s="228">
        <v>1249303.8</v>
      </c>
      <c r="N12" s="229">
        <v>0.7</v>
      </c>
      <c r="O12" s="242">
        <v>0</v>
      </c>
      <c r="P12" s="242">
        <v>0</v>
      </c>
      <c r="Q12" s="240">
        <v>58300.84</v>
      </c>
      <c r="R12" s="240">
        <v>2856741.36</v>
      </c>
      <c r="S12" s="240">
        <v>0</v>
      </c>
      <c r="T12" s="240"/>
      <c r="U12" s="240"/>
      <c r="V12" s="240"/>
      <c r="W12" s="240"/>
      <c r="X12" s="231"/>
      <c r="Y12" s="213" t="b">
        <f t="shared" si="0"/>
        <v>1</v>
      </c>
      <c r="Z12" s="214">
        <f t="shared" si="1"/>
        <v>0.7</v>
      </c>
      <c r="AA12" s="213" t="b">
        <f t="shared" si="2"/>
        <v>1</v>
      </c>
      <c r="AB12" s="213" t="b">
        <f t="shared" si="3"/>
        <v>1</v>
      </c>
    </row>
    <row r="13" spans="1:28" ht="24">
      <c r="A13" s="276">
        <v>11</v>
      </c>
      <c r="B13" s="222" t="s">
        <v>139</v>
      </c>
      <c r="C13" s="253" t="s">
        <v>16</v>
      </c>
      <c r="D13" s="263" t="s">
        <v>140</v>
      </c>
      <c r="E13" s="223" t="s">
        <v>141</v>
      </c>
      <c r="F13" s="222" t="s">
        <v>101</v>
      </c>
      <c r="G13" s="274" t="s">
        <v>142</v>
      </c>
      <c r="H13" s="222" t="s">
        <v>20</v>
      </c>
      <c r="I13" s="225">
        <v>1.034</v>
      </c>
      <c r="J13" s="226" t="s">
        <v>143</v>
      </c>
      <c r="K13" s="227">
        <v>3090806.9</v>
      </c>
      <c r="L13" s="264">
        <v>1545403.45</v>
      </c>
      <c r="M13" s="228">
        <v>1545403.45</v>
      </c>
      <c r="N13" s="229">
        <v>0.5</v>
      </c>
      <c r="O13" s="242">
        <v>0</v>
      </c>
      <c r="P13" s="242">
        <v>0</v>
      </c>
      <c r="Q13" s="240">
        <v>350000</v>
      </c>
      <c r="R13" s="240">
        <v>1195403.45</v>
      </c>
      <c r="S13" s="240">
        <v>0</v>
      </c>
      <c r="T13" s="240"/>
      <c r="U13" s="240"/>
      <c r="V13" s="240"/>
      <c r="W13" s="240"/>
      <c r="X13" s="231"/>
      <c r="Y13" s="213" t="b">
        <f t="shared" si="0"/>
        <v>1</v>
      </c>
      <c r="Z13" s="214">
        <f t="shared" si="1"/>
        <v>0.5</v>
      </c>
      <c r="AA13" s="213" t="b">
        <f t="shared" si="2"/>
        <v>1</v>
      </c>
      <c r="AB13" s="213" t="b">
        <f t="shared" si="3"/>
        <v>1</v>
      </c>
    </row>
    <row r="14" spans="1:28" ht="24">
      <c r="A14" s="276">
        <v>12</v>
      </c>
      <c r="B14" s="222" t="s">
        <v>154</v>
      </c>
      <c r="C14" s="253" t="s">
        <v>16</v>
      </c>
      <c r="D14" s="263" t="s">
        <v>155</v>
      </c>
      <c r="E14" s="223" t="s">
        <v>156</v>
      </c>
      <c r="F14" s="222" t="s">
        <v>86</v>
      </c>
      <c r="G14" s="274" t="s">
        <v>157</v>
      </c>
      <c r="H14" s="222" t="s">
        <v>20</v>
      </c>
      <c r="I14" s="225">
        <v>0.42</v>
      </c>
      <c r="J14" s="226" t="s">
        <v>158</v>
      </c>
      <c r="K14" s="227">
        <v>6971514</v>
      </c>
      <c r="L14" s="264">
        <v>4182908.4</v>
      </c>
      <c r="M14" s="275">
        <v>2788605.6</v>
      </c>
      <c r="N14" s="229">
        <v>0.6</v>
      </c>
      <c r="O14" s="242">
        <v>0</v>
      </c>
      <c r="P14" s="242">
        <v>0</v>
      </c>
      <c r="Q14" s="240">
        <v>1254872.52</v>
      </c>
      <c r="R14" s="240">
        <v>2928035.88</v>
      </c>
      <c r="S14" s="240">
        <v>0</v>
      </c>
      <c r="T14" s="240"/>
      <c r="U14" s="240"/>
      <c r="V14" s="240"/>
      <c r="W14" s="240"/>
      <c r="X14" s="231"/>
      <c r="Y14" s="213" t="b">
        <f t="shared" si="0"/>
        <v>1</v>
      </c>
      <c r="Z14" s="214">
        <f t="shared" si="1"/>
        <v>0.6</v>
      </c>
      <c r="AA14" s="213" t="b">
        <f t="shared" si="2"/>
        <v>1</v>
      </c>
      <c r="AB14" s="213" t="b">
        <f t="shared" si="3"/>
        <v>1</v>
      </c>
    </row>
    <row r="15" spans="1:49" s="207" customFormat="1" ht="24">
      <c r="A15" s="276">
        <v>13</v>
      </c>
      <c r="B15" s="221" t="s">
        <v>321</v>
      </c>
      <c r="C15" s="243" t="s">
        <v>27</v>
      </c>
      <c r="D15" s="277" t="s">
        <v>398</v>
      </c>
      <c r="E15" s="244" t="s">
        <v>399</v>
      </c>
      <c r="F15" s="221" t="s">
        <v>82</v>
      </c>
      <c r="G15" s="278" t="s">
        <v>514</v>
      </c>
      <c r="H15" s="221" t="s">
        <v>20</v>
      </c>
      <c r="I15" s="247">
        <v>0.7</v>
      </c>
      <c r="J15" s="221" t="s">
        <v>515</v>
      </c>
      <c r="K15" s="248">
        <v>1137639</v>
      </c>
      <c r="L15" s="248">
        <f>ROUNDDOWN(K15*N15,1)</f>
        <v>796347.3</v>
      </c>
      <c r="M15" s="249">
        <f>K15-L15</f>
        <v>341291.69999999995</v>
      </c>
      <c r="N15" s="250">
        <v>0.7</v>
      </c>
      <c r="O15" s="279"/>
      <c r="P15" s="279"/>
      <c r="Q15" s="252"/>
      <c r="R15" s="252">
        <f>L15</f>
        <v>796347.3</v>
      </c>
      <c r="S15" s="252">
        <v>0</v>
      </c>
      <c r="T15" s="252"/>
      <c r="U15" s="252"/>
      <c r="V15" s="252"/>
      <c r="W15" s="252"/>
      <c r="X15" s="251"/>
      <c r="Y15" s="213" t="b">
        <f t="shared" si="0"/>
        <v>1</v>
      </c>
      <c r="Z15" s="214">
        <f t="shared" si="1"/>
        <v>0.7</v>
      </c>
      <c r="AA15" s="213" t="b">
        <f t="shared" si="2"/>
        <v>1</v>
      </c>
      <c r="AB15" s="213" t="b">
        <f t="shared" si="3"/>
        <v>1</v>
      </c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</row>
    <row r="16" spans="1:49" s="207" customFormat="1" ht="24">
      <c r="A16" s="276">
        <v>14</v>
      </c>
      <c r="B16" s="221" t="s">
        <v>322</v>
      </c>
      <c r="C16" s="243" t="s">
        <v>27</v>
      </c>
      <c r="D16" s="277" t="s">
        <v>400</v>
      </c>
      <c r="E16" s="244" t="s">
        <v>401</v>
      </c>
      <c r="F16" s="221" t="s">
        <v>82</v>
      </c>
      <c r="G16" s="255" t="s">
        <v>516</v>
      </c>
      <c r="H16" s="221" t="s">
        <v>20</v>
      </c>
      <c r="I16" s="247">
        <v>0.974</v>
      </c>
      <c r="J16" s="221" t="s">
        <v>517</v>
      </c>
      <c r="K16" s="248">
        <v>3868986</v>
      </c>
      <c r="L16" s="248">
        <v>3095188.8000000003</v>
      </c>
      <c r="M16" s="249">
        <f aca="true" t="shared" si="4" ref="M16:M46">K16-L16</f>
        <v>773797.1999999997</v>
      </c>
      <c r="N16" s="250">
        <v>0.8</v>
      </c>
      <c r="O16" s="279"/>
      <c r="P16" s="279"/>
      <c r="Q16" s="252"/>
      <c r="R16" s="252">
        <v>3095188.8000000003</v>
      </c>
      <c r="S16" s="252">
        <v>0</v>
      </c>
      <c r="T16" s="252"/>
      <c r="U16" s="252"/>
      <c r="V16" s="252"/>
      <c r="W16" s="252"/>
      <c r="X16" s="251"/>
      <c r="Y16" s="213" t="b">
        <f t="shared" si="0"/>
        <v>1</v>
      </c>
      <c r="Z16" s="214">
        <f t="shared" si="1"/>
        <v>0.8</v>
      </c>
      <c r="AA16" s="213" t="b">
        <f t="shared" si="2"/>
        <v>1</v>
      </c>
      <c r="AB16" s="213" t="b">
        <f t="shared" si="3"/>
        <v>1</v>
      </c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</row>
    <row r="17" spans="1:49" s="207" customFormat="1" ht="24">
      <c r="A17" s="276">
        <v>15</v>
      </c>
      <c r="B17" s="221" t="s">
        <v>323</v>
      </c>
      <c r="C17" s="243" t="s">
        <v>27</v>
      </c>
      <c r="D17" s="277" t="s">
        <v>402</v>
      </c>
      <c r="E17" s="244" t="s">
        <v>403</v>
      </c>
      <c r="F17" s="221" t="s">
        <v>82</v>
      </c>
      <c r="G17" s="278" t="s">
        <v>518</v>
      </c>
      <c r="H17" s="221" t="s">
        <v>23</v>
      </c>
      <c r="I17" s="247">
        <v>0.55</v>
      </c>
      <c r="J17" s="221" t="s">
        <v>519</v>
      </c>
      <c r="K17" s="248">
        <v>900000</v>
      </c>
      <c r="L17" s="248">
        <v>450000</v>
      </c>
      <c r="M17" s="249">
        <f t="shared" si="4"/>
        <v>450000</v>
      </c>
      <c r="N17" s="250">
        <v>0.5</v>
      </c>
      <c r="O17" s="279"/>
      <c r="P17" s="279"/>
      <c r="Q17" s="252"/>
      <c r="R17" s="252">
        <v>450000</v>
      </c>
      <c r="S17" s="252">
        <v>0</v>
      </c>
      <c r="T17" s="252"/>
      <c r="U17" s="252"/>
      <c r="V17" s="252"/>
      <c r="W17" s="252"/>
      <c r="X17" s="251"/>
      <c r="Y17" s="213" t="b">
        <f t="shared" si="0"/>
        <v>1</v>
      </c>
      <c r="Z17" s="214">
        <f t="shared" si="1"/>
        <v>0.5</v>
      </c>
      <c r="AA17" s="213" t="b">
        <f t="shared" si="2"/>
        <v>1</v>
      </c>
      <c r="AB17" s="213" t="b">
        <f t="shared" si="3"/>
        <v>1</v>
      </c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</row>
    <row r="18" spans="1:49" s="207" customFormat="1" ht="36">
      <c r="A18" s="276">
        <v>16</v>
      </c>
      <c r="B18" s="221" t="s">
        <v>324</v>
      </c>
      <c r="C18" s="243" t="s">
        <v>27</v>
      </c>
      <c r="D18" s="277" t="s">
        <v>404</v>
      </c>
      <c r="E18" s="244" t="s">
        <v>405</v>
      </c>
      <c r="F18" s="221" t="s">
        <v>73</v>
      </c>
      <c r="G18" s="278" t="s">
        <v>520</v>
      </c>
      <c r="H18" s="221" t="s">
        <v>23</v>
      </c>
      <c r="I18" s="247">
        <v>0.227</v>
      </c>
      <c r="J18" s="221" t="s">
        <v>517</v>
      </c>
      <c r="K18" s="248">
        <v>716242</v>
      </c>
      <c r="L18" s="248">
        <v>358121</v>
      </c>
      <c r="M18" s="249">
        <f t="shared" si="4"/>
        <v>358121</v>
      </c>
      <c r="N18" s="250">
        <v>0.5</v>
      </c>
      <c r="O18" s="279"/>
      <c r="P18" s="279"/>
      <c r="Q18" s="252"/>
      <c r="R18" s="252">
        <v>358121</v>
      </c>
      <c r="S18" s="252">
        <v>0</v>
      </c>
      <c r="T18" s="252"/>
      <c r="U18" s="252"/>
      <c r="V18" s="252"/>
      <c r="W18" s="252"/>
      <c r="X18" s="251"/>
      <c r="Y18" s="213" t="b">
        <f t="shared" si="0"/>
        <v>1</v>
      </c>
      <c r="Z18" s="214">
        <f t="shared" si="1"/>
        <v>0.5</v>
      </c>
      <c r="AA18" s="213" t="b">
        <f t="shared" si="2"/>
        <v>1</v>
      </c>
      <c r="AB18" s="213" t="b">
        <f t="shared" si="3"/>
        <v>1</v>
      </c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</row>
    <row r="19" spans="1:49" s="207" customFormat="1" ht="48">
      <c r="A19" s="276">
        <v>17</v>
      </c>
      <c r="B19" s="221" t="s">
        <v>325</v>
      </c>
      <c r="C19" s="243" t="s">
        <v>27</v>
      </c>
      <c r="D19" s="277" t="s">
        <v>406</v>
      </c>
      <c r="E19" s="244" t="s">
        <v>407</v>
      </c>
      <c r="F19" s="221" t="s">
        <v>171</v>
      </c>
      <c r="G19" s="255" t="s">
        <v>521</v>
      </c>
      <c r="H19" s="221" t="s">
        <v>23</v>
      </c>
      <c r="I19" s="247">
        <v>0.421</v>
      </c>
      <c r="J19" s="254" t="s">
        <v>517</v>
      </c>
      <c r="K19" s="248">
        <v>706778</v>
      </c>
      <c r="L19" s="248">
        <v>424066.8</v>
      </c>
      <c r="M19" s="249">
        <f t="shared" si="4"/>
        <v>282711.2</v>
      </c>
      <c r="N19" s="250">
        <v>0.6</v>
      </c>
      <c r="O19" s="279"/>
      <c r="P19" s="279"/>
      <c r="Q19" s="252"/>
      <c r="R19" s="252">
        <v>424066.8</v>
      </c>
      <c r="S19" s="252">
        <v>0</v>
      </c>
      <c r="T19" s="252"/>
      <c r="U19" s="252"/>
      <c r="V19" s="252"/>
      <c r="W19" s="252"/>
      <c r="X19" s="251"/>
      <c r="Y19" s="213" t="b">
        <f t="shared" si="0"/>
        <v>1</v>
      </c>
      <c r="Z19" s="214">
        <f t="shared" si="1"/>
        <v>0.6</v>
      </c>
      <c r="AA19" s="213" t="b">
        <f t="shared" si="2"/>
        <v>1</v>
      </c>
      <c r="AB19" s="213" t="b">
        <f t="shared" si="3"/>
        <v>1</v>
      </c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</row>
    <row r="20" spans="1:49" s="180" customFormat="1" ht="24">
      <c r="A20" s="276">
        <v>18</v>
      </c>
      <c r="B20" s="222" t="s">
        <v>326</v>
      </c>
      <c r="C20" s="253" t="s">
        <v>24</v>
      </c>
      <c r="D20" s="263" t="s">
        <v>140</v>
      </c>
      <c r="E20" s="223" t="s">
        <v>408</v>
      </c>
      <c r="F20" s="222" t="s">
        <v>101</v>
      </c>
      <c r="G20" s="280" t="s">
        <v>522</v>
      </c>
      <c r="H20" s="222" t="s">
        <v>23</v>
      </c>
      <c r="I20" s="225">
        <v>2.317</v>
      </c>
      <c r="J20" s="222" t="s">
        <v>523</v>
      </c>
      <c r="K20" s="227">
        <v>3838100</v>
      </c>
      <c r="L20" s="227">
        <v>1919050</v>
      </c>
      <c r="M20" s="228">
        <f t="shared" si="4"/>
        <v>1919050</v>
      </c>
      <c r="N20" s="229">
        <v>0.5</v>
      </c>
      <c r="O20" s="242"/>
      <c r="P20" s="242"/>
      <c r="Q20" s="240"/>
      <c r="R20" s="240">
        <v>50000</v>
      </c>
      <c r="S20" s="240">
        <v>1869050</v>
      </c>
      <c r="T20" s="240"/>
      <c r="U20" s="240"/>
      <c r="V20" s="240"/>
      <c r="W20" s="240"/>
      <c r="X20" s="231"/>
      <c r="Y20" s="213" t="b">
        <f t="shared" si="0"/>
        <v>1</v>
      </c>
      <c r="Z20" s="214">
        <f t="shared" si="1"/>
        <v>0.5</v>
      </c>
      <c r="AA20" s="213" t="b">
        <f t="shared" si="2"/>
        <v>1</v>
      </c>
      <c r="AB20" s="213" t="b">
        <f t="shared" si="3"/>
        <v>1</v>
      </c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</row>
    <row r="21" spans="1:49" s="180" customFormat="1" ht="24">
      <c r="A21" s="276">
        <v>19</v>
      </c>
      <c r="B21" s="222" t="s">
        <v>327</v>
      </c>
      <c r="C21" s="253" t="s">
        <v>24</v>
      </c>
      <c r="D21" s="263" t="s">
        <v>409</v>
      </c>
      <c r="E21" s="223" t="s">
        <v>410</v>
      </c>
      <c r="F21" s="222" t="s">
        <v>73</v>
      </c>
      <c r="G21" s="280" t="s">
        <v>524</v>
      </c>
      <c r="H21" s="222" t="s">
        <v>23</v>
      </c>
      <c r="I21" s="225">
        <v>1.247</v>
      </c>
      <c r="J21" s="222" t="s">
        <v>525</v>
      </c>
      <c r="K21" s="227">
        <v>1871623</v>
      </c>
      <c r="L21" s="227">
        <v>935811.5</v>
      </c>
      <c r="M21" s="228">
        <f t="shared" si="4"/>
        <v>935811.5</v>
      </c>
      <c r="N21" s="229">
        <v>0.5</v>
      </c>
      <c r="O21" s="242"/>
      <c r="P21" s="242"/>
      <c r="Q21" s="240"/>
      <c r="R21" s="240">
        <v>335811.5</v>
      </c>
      <c r="S21" s="240">
        <v>600000</v>
      </c>
      <c r="T21" s="240"/>
      <c r="U21" s="240"/>
      <c r="V21" s="240"/>
      <c r="W21" s="240"/>
      <c r="X21" s="231"/>
      <c r="Y21" s="213" t="b">
        <f t="shared" si="0"/>
        <v>1</v>
      </c>
      <c r="Z21" s="214">
        <f t="shared" si="1"/>
        <v>0.5</v>
      </c>
      <c r="AA21" s="213" t="b">
        <f t="shared" si="2"/>
        <v>1</v>
      </c>
      <c r="AB21" s="213" t="b">
        <f t="shared" si="3"/>
        <v>1</v>
      </c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</row>
    <row r="22" spans="1:49" s="207" customFormat="1" ht="24">
      <c r="A22" s="276">
        <v>20</v>
      </c>
      <c r="B22" s="221" t="s">
        <v>328</v>
      </c>
      <c r="C22" s="243" t="s">
        <v>27</v>
      </c>
      <c r="D22" s="277" t="s">
        <v>411</v>
      </c>
      <c r="E22" s="244" t="s">
        <v>412</v>
      </c>
      <c r="F22" s="221" t="s">
        <v>82</v>
      </c>
      <c r="G22" s="278" t="s">
        <v>526</v>
      </c>
      <c r="H22" s="221" t="s">
        <v>20</v>
      </c>
      <c r="I22" s="247">
        <v>1.295</v>
      </c>
      <c r="J22" s="221" t="s">
        <v>251</v>
      </c>
      <c r="K22" s="248">
        <v>783128</v>
      </c>
      <c r="L22" s="248">
        <v>469876.8</v>
      </c>
      <c r="M22" s="249">
        <f t="shared" si="4"/>
        <v>313251.2</v>
      </c>
      <c r="N22" s="250">
        <v>0.6</v>
      </c>
      <c r="O22" s="279"/>
      <c r="P22" s="279"/>
      <c r="Q22" s="252"/>
      <c r="R22" s="252">
        <v>469876.8</v>
      </c>
      <c r="S22" s="252">
        <v>0</v>
      </c>
      <c r="T22" s="252"/>
      <c r="U22" s="252"/>
      <c r="V22" s="252"/>
      <c r="W22" s="252"/>
      <c r="X22" s="251"/>
      <c r="Y22" s="213" t="b">
        <f t="shared" si="0"/>
        <v>1</v>
      </c>
      <c r="Z22" s="214">
        <f t="shared" si="1"/>
        <v>0.6</v>
      </c>
      <c r="AA22" s="213" t="b">
        <f t="shared" si="2"/>
        <v>1</v>
      </c>
      <c r="AB22" s="213" t="b">
        <f t="shared" si="3"/>
        <v>1</v>
      </c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</row>
    <row r="23" spans="1:49" s="207" customFormat="1" ht="24">
      <c r="A23" s="276">
        <v>21</v>
      </c>
      <c r="B23" s="221" t="s">
        <v>329</v>
      </c>
      <c r="C23" s="243" t="s">
        <v>27</v>
      </c>
      <c r="D23" s="277" t="s">
        <v>398</v>
      </c>
      <c r="E23" s="244" t="s">
        <v>399</v>
      </c>
      <c r="F23" s="221" t="s">
        <v>82</v>
      </c>
      <c r="G23" s="278" t="s">
        <v>886</v>
      </c>
      <c r="H23" s="221" t="s">
        <v>23</v>
      </c>
      <c r="I23" s="247">
        <v>1.113</v>
      </c>
      <c r="J23" s="221" t="s">
        <v>515</v>
      </c>
      <c r="K23" s="248">
        <v>1489113</v>
      </c>
      <c r="L23" s="248">
        <f>ROUNDDOWN(K23*N23,1)</f>
        <v>1042379.1</v>
      </c>
      <c r="M23" s="249">
        <f t="shared" si="4"/>
        <v>446733.9</v>
      </c>
      <c r="N23" s="250">
        <v>0.7</v>
      </c>
      <c r="O23" s="279"/>
      <c r="P23" s="279"/>
      <c r="Q23" s="252"/>
      <c r="R23" s="252">
        <f>L23</f>
        <v>1042379.1</v>
      </c>
      <c r="S23" s="252">
        <v>0</v>
      </c>
      <c r="T23" s="252"/>
      <c r="U23" s="252"/>
      <c r="V23" s="252"/>
      <c r="W23" s="252"/>
      <c r="X23" s="251"/>
      <c r="Y23" s="213" t="b">
        <f t="shared" si="0"/>
        <v>1</v>
      </c>
      <c r="Z23" s="214">
        <f t="shared" si="1"/>
        <v>0.7</v>
      </c>
      <c r="AA23" s="213" t="b">
        <f t="shared" si="2"/>
        <v>1</v>
      </c>
      <c r="AB23" s="213" t="b">
        <f t="shared" si="3"/>
        <v>1</v>
      </c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</row>
    <row r="24" spans="1:49" s="207" customFormat="1" ht="60">
      <c r="A24" s="276">
        <v>22</v>
      </c>
      <c r="B24" s="221" t="s">
        <v>330</v>
      </c>
      <c r="C24" s="243" t="s">
        <v>27</v>
      </c>
      <c r="D24" s="277" t="s">
        <v>413</v>
      </c>
      <c r="E24" s="244" t="s">
        <v>414</v>
      </c>
      <c r="F24" s="221" t="s">
        <v>87</v>
      </c>
      <c r="G24" s="255" t="s">
        <v>527</v>
      </c>
      <c r="H24" s="221" t="s">
        <v>20</v>
      </c>
      <c r="I24" s="247">
        <v>1.1</v>
      </c>
      <c r="J24" s="221" t="s">
        <v>251</v>
      </c>
      <c r="K24" s="248">
        <v>1639726</v>
      </c>
      <c r="L24" s="248">
        <f>ROUNDDOWN(K24*N24,1)</f>
        <v>1311780.8</v>
      </c>
      <c r="M24" s="249">
        <f>K24-L24</f>
        <v>327945.19999999995</v>
      </c>
      <c r="N24" s="250">
        <v>0.8</v>
      </c>
      <c r="O24" s="279"/>
      <c r="P24" s="279"/>
      <c r="Q24" s="252"/>
      <c r="R24" s="252">
        <f>L24</f>
        <v>1311780.8</v>
      </c>
      <c r="S24" s="252">
        <v>0</v>
      </c>
      <c r="T24" s="252"/>
      <c r="U24" s="252"/>
      <c r="V24" s="252"/>
      <c r="W24" s="252"/>
      <c r="X24" s="251"/>
      <c r="Y24" s="213" t="b">
        <f t="shared" si="0"/>
        <v>1</v>
      </c>
      <c r="Z24" s="214">
        <f t="shared" si="1"/>
        <v>0.8</v>
      </c>
      <c r="AA24" s="213" t="b">
        <f t="shared" si="2"/>
        <v>1</v>
      </c>
      <c r="AB24" s="213" t="b">
        <f t="shared" si="3"/>
        <v>1</v>
      </c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</row>
    <row r="25" spans="1:49" s="207" customFormat="1" ht="24">
      <c r="A25" s="276">
        <v>23</v>
      </c>
      <c r="B25" s="221" t="s">
        <v>331</v>
      </c>
      <c r="C25" s="243" t="s">
        <v>27</v>
      </c>
      <c r="D25" s="277" t="s">
        <v>415</v>
      </c>
      <c r="E25" s="244" t="s">
        <v>416</v>
      </c>
      <c r="F25" s="221" t="s">
        <v>74</v>
      </c>
      <c r="G25" s="278" t="s">
        <v>528</v>
      </c>
      <c r="H25" s="221" t="s">
        <v>23</v>
      </c>
      <c r="I25" s="247">
        <v>0.314</v>
      </c>
      <c r="J25" s="221" t="s">
        <v>529</v>
      </c>
      <c r="K25" s="248">
        <v>1308050</v>
      </c>
      <c r="L25" s="248">
        <f>ROUNDDOWN(K25*N25,1)</f>
        <v>915635</v>
      </c>
      <c r="M25" s="249">
        <f>K25-L25</f>
        <v>392415</v>
      </c>
      <c r="N25" s="250">
        <v>0.7</v>
      </c>
      <c r="O25" s="279"/>
      <c r="P25" s="279"/>
      <c r="Q25" s="252"/>
      <c r="R25" s="252">
        <f>L25</f>
        <v>915635</v>
      </c>
      <c r="S25" s="252">
        <v>0</v>
      </c>
      <c r="T25" s="252"/>
      <c r="U25" s="252"/>
      <c r="V25" s="252"/>
      <c r="W25" s="252"/>
      <c r="X25" s="251"/>
      <c r="Y25" s="213" t="b">
        <f t="shared" si="0"/>
        <v>1</v>
      </c>
      <c r="Z25" s="214">
        <f t="shared" si="1"/>
        <v>0.7</v>
      </c>
      <c r="AA25" s="213" t="b">
        <f t="shared" si="2"/>
        <v>1</v>
      </c>
      <c r="AB25" s="213" t="b">
        <f t="shared" si="3"/>
        <v>1</v>
      </c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</row>
    <row r="26" spans="1:49" s="207" customFormat="1" ht="24">
      <c r="A26" s="276">
        <v>24</v>
      </c>
      <c r="B26" s="221" t="s">
        <v>332</v>
      </c>
      <c r="C26" s="243" t="s">
        <v>27</v>
      </c>
      <c r="D26" s="277" t="s">
        <v>417</v>
      </c>
      <c r="E26" s="244" t="s">
        <v>418</v>
      </c>
      <c r="F26" s="221" t="s">
        <v>77</v>
      </c>
      <c r="G26" s="255" t="s">
        <v>530</v>
      </c>
      <c r="H26" s="221" t="s">
        <v>20</v>
      </c>
      <c r="I26" s="247">
        <v>0.275</v>
      </c>
      <c r="J26" s="254" t="s">
        <v>531</v>
      </c>
      <c r="K26" s="248">
        <v>628201</v>
      </c>
      <c r="L26" s="248">
        <v>502560.80000000005</v>
      </c>
      <c r="M26" s="249">
        <f t="shared" si="4"/>
        <v>125640.19999999995</v>
      </c>
      <c r="N26" s="250">
        <v>0.8</v>
      </c>
      <c r="O26" s="279"/>
      <c r="P26" s="279"/>
      <c r="Q26" s="252"/>
      <c r="R26" s="252">
        <v>502560.80000000005</v>
      </c>
      <c r="S26" s="252">
        <v>0</v>
      </c>
      <c r="T26" s="252"/>
      <c r="U26" s="252"/>
      <c r="V26" s="252"/>
      <c r="W26" s="252"/>
      <c r="X26" s="251"/>
      <c r="Y26" s="213" t="b">
        <f t="shared" si="0"/>
        <v>1</v>
      </c>
      <c r="Z26" s="214">
        <f t="shared" si="1"/>
        <v>0.8</v>
      </c>
      <c r="AA26" s="213" t="b">
        <f t="shared" si="2"/>
        <v>1</v>
      </c>
      <c r="AB26" s="213" t="b">
        <f t="shared" si="3"/>
        <v>1</v>
      </c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</row>
    <row r="27" spans="1:49" s="207" customFormat="1" ht="36">
      <c r="A27" s="276">
        <v>25</v>
      </c>
      <c r="B27" s="221" t="s">
        <v>333</v>
      </c>
      <c r="C27" s="243" t="s">
        <v>27</v>
      </c>
      <c r="D27" s="277" t="s">
        <v>419</v>
      </c>
      <c r="E27" s="244" t="s">
        <v>420</v>
      </c>
      <c r="F27" s="221" t="s">
        <v>82</v>
      </c>
      <c r="G27" s="255" t="s">
        <v>532</v>
      </c>
      <c r="H27" s="221" t="s">
        <v>20</v>
      </c>
      <c r="I27" s="247">
        <v>3.2</v>
      </c>
      <c r="J27" s="221" t="s">
        <v>251</v>
      </c>
      <c r="K27" s="248">
        <v>3976177</v>
      </c>
      <c r="L27" s="248">
        <v>2783323.9</v>
      </c>
      <c r="M27" s="249">
        <f t="shared" si="4"/>
        <v>1192853.1</v>
      </c>
      <c r="N27" s="250">
        <v>0.7</v>
      </c>
      <c r="O27" s="279"/>
      <c r="P27" s="279"/>
      <c r="Q27" s="252"/>
      <c r="R27" s="252">
        <v>2783323.9</v>
      </c>
      <c r="S27" s="252">
        <v>0</v>
      </c>
      <c r="T27" s="252"/>
      <c r="U27" s="252"/>
      <c r="V27" s="252"/>
      <c r="W27" s="252"/>
      <c r="X27" s="251"/>
      <c r="Y27" s="213" t="b">
        <f t="shared" si="0"/>
        <v>1</v>
      </c>
      <c r="Z27" s="214">
        <f t="shared" si="1"/>
        <v>0.7</v>
      </c>
      <c r="AA27" s="213" t="b">
        <f t="shared" si="2"/>
        <v>1</v>
      </c>
      <c r="AB27" s="213" t="b">
        <f t="shared" si="3"/>
        <v>1</v>
      </c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</row>
    <row r="28" spans="1:49" s="207" customFormat="1" ht="48">
      <c r="A28" s="276">
        <v>26</v>
      </c>
      <c r="B28" s="221" t="s">
        <v>334</v>
      </c>
      <c r="C28" s="243" t="s">
        <v>27</v>
      </c>
      <c r="D28" s="277" t="s">
        <v>421</v>
      </c>
      <c r="E28" s="244" t="s">
        <v>422</v>
      </c>
      <c r="F28" s="221" t="s">
        <v>77</v>
      </c>
      <c r="G28" s="278" t="s">
        <v>533</v>
      </c>
      <c r="H28" s="221" t="s">
        <v>23</v>
      </c>
      <c r="I28" s="247">
        <v>1.08</v>
      </c>
      <c r="J28" s="221" t="s">
        <v>249</v>
      </c>
      <c r="K28" s="248">
        <v>1480000</v>
      </c>
      <c r="L28" s="248">
        <v>1184000</v>
      </c>
      <c r="M28" s="249">
        <f t="shared" si="4"/>
        <v>296000</v>
      </c>
      <c r="N28" s="250">
        <v>0.8</v>
      </c>
      <c r="O28" s="279"/>
      <c r="P28" s="279"/>
      <c r="Q28" s="252"/>
      <c r="R28" s="252">
        <v>1184000</v>
      </c>
      <c r="S28" s="252">
        <v>0</v>
      </c>
      <c r="T28" s="252"/>
      <c r="U28" s="252"/>
      <c r="V28" s="252"/>
      <c r="W28" s="252"/>
      <c r="X28" s="251"/>
      <c r="Y28" s="213" t="b">
        <f t="shared" si="0"/>
        <v>1</v>
      </c>
      <c r="Z28" s="214">
        <f t="shared" si="1"/>
        <v>0.8</v>
      </c>
      <c r="AA28" s="213" t="b">
        <f t="shared" si="2"/>
        <v>1</v>
      </c>
      <c r="AB28" s="213" t="b">
        <f t="shared" si="3"/>
        <v>1</v>
      </c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</row>
    <row r="29" spans="1:49" s="207" customFormat="1" ht="24">
      <c r="A29" s="276">
        <v>27</v>
      </c>
      <c r="B29" s="221" t="s">
        <v>335</v>
      </c>
      <c r="C29" s="243" t="s">
        <v>27</v>
      </c>
      <c r="D29" s="277" t="s">
        <v>423</v>
      </c>
      <c r="E29" s="244" t="s">
        <v>424</v>
      </c>
      <c r="F29" s="221" t="s">
        <v>87</v>
      </c>
      <c r="G29" s="278" t="s">
        <v>534</v>
      </c>
      <c r="H29" s="281" t="s">
        <v>20</v>
      </c>
      <c r="I29" s="247">
        <v>0.26</v>
      </c>
      <c r="J29" s="221" t="s">
        <v>535</v>
      </c>
      <c r="K29" s="248">
        <v>3289091</v>
      </c>
      <c r="L29" s="248">
        <f>ROUNDDOWN(K29*N29,1)</f>
        <v>2631272.8</v>
      </c>
      <c r="M29" s="249">
        <f t="shared" si="4"/>
        <v>657818.2000000002</v>
      </c>
      <c r="N29" s="250">
        <v>0.8</v>
      </c>
      <c r="O29" s="279"/>
      <c r="P29" s="279"/>
      <c r="Q29" s="252"/>
      <c r="R29" s="252">
        <f>L29</f>
        <v>2631272.8</v>
      </c>
      <c r="S29" s="252">
        <v>0</v>
      </c>
      <c r="T29" s="252"/>
      <c r="U29" s="252"/>
      <c r="V29" s="252"/>
      <c r="W29" s="252"/>
      <c r="X29" s="251"/>
      <c r="Y29" s="213" t="b">
        <f t="shared" si="0"/>
        <v>1</v>
      </c>
      <c r="Z29" s="214">
        <f t="shared" si="1"/>
        <v>0.8</v>
      </c>
      <c r="AA29" s="213" t="b">
        <f t="shared" si="2"/>
        <v>1</v>
      </c>
      <c r="AB29" s="213" t="b">
        <f t="shared" si="3"/>
        <v>1</v>
      </c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</row>
    <row r="30" spans="1:49" s="207" customFormat="1" ht="24">
      <c r="A30" s="276">
        <v>28</v>
      </c>
      <c r="B30" s="221" t="s">
        <v>336</v>
      </c>
      <c r="C30" s="243" t="s">
        <v>27</v>
      </c>
      <c r="D30" s="277" t="s">
        <v>425</v>
      </c>
      <c r="E30" s="244" t="s">
        <v>426</v>
      </c>
      <c r="F30" s="221" t="s">
        <v>97</v>
      </c>
      <c r="G30" s="278" t="s">
        <v>536</v>
      </c>
      <c r="H30" s="281" t="s">
        <v>23</v>
      </c>
      <c r="I30" s="247">
        <v>0.973</v>
      </c>
      <c r="J30" s="221" t="s">
        <v>256</v>
      </c>
      <c r="K30" s="248">
        <v>1311329</v>
      </c>
      <c r="L30" s="248">
        <v>655664.5</v>
      </c>
      <c r="M30" s="249">
        <f t="shared" si="4"/>
        <v>655664.5</v>
      </c>
      <c r="N30" s="250">
        <v>0.5</v>
      </c>
      <c r="O30" s="279"/>
      <c r="P30" s="279"/>
      <c r="Q30" s="252"/>
      <c r="R30" s="252">
        <v>655664.5</v>
      </c>
      <c r="S30" s="252">
        <v>0</v>
      </c>
      <c r="T30" s="252"/>
      <c r="U30" s="252"/>
      <c r="V30" s="252"/>
      <c r="W30" s="252"/>
      <c r="X30" s="251"/>
      <c r="Y30" s="213" t="b">
        <f t="shared" si="0"/>
        <v>1</v>
      </c>
      <c r="Z30" s="214">
        <f t="shared" si="1"/>
        <v>0.5</v>
      </c>
      <c r="AA30" s="213" t="b">
        <f t="shared" si="2"/>
        <v>1</v>
      </c>
      <c r="AB30" s="213" t="b">
        <f t="shared" si="3"/>
        <v>1</v>
      </c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</row>
    <row r="31" spans="1:49" s="180" customFormat="1" ht="24">
      <c r="A31" s="276">
        <v>29</v>
      </c>
      <c r="B31" s="222" t="s">
        <v>337</v>
      </c>
      <c r="C31" s="253" t="s">
        <v>24</v>
      </c>
      <c r="D31" s="263" t="s">
        <v>427</v>
      </c>
      <c r="E31" s="223" t="s">
        <v>428</v>
      </c>
      <c r="F31" s="222" t="s">
        <v>75</v>
      </c>
      <c r="G31" s="224" t="s">
        <v>537</v>
      </c>
      <c r="H31" s="282" t="s">
        <v>23</v>
      </c>
      <c r="I31" s="225">
        <v>0.527</v>
      </c>
      <c r="J31" s="222" t="s">
        <v>538</v>
      </c>
      <c r="K31" s="227">
        <v>1551950</v>
      </c>
      <c r="L31" s="227">
        <f>ROUNDDOWN(K31*N31,1)</f>
        <v>1241560</v>
      </c>
      <c r="M31" s="228">
        <f>K31-L31</f>
        <v>310390</v>
      </c>
      <c r="N31" s="229">
        <v>0.8</v>
      </c>
      <c r="O31" s="242"/>
      <c r="P31" s="242"/>
      <c r="Q31" s="240"/>
      <c r="R31" s="240">
        <f>L31-S31</f>
        <v>806591.9</v>
      </c>
      <c r="S31" s="240">
        <v>434968.1</v>
      </c>
      <c r="T31" s="240"/>
      <c r="U31" s="240"/>
      <c r="V31" s="240"/>
      <c r="W31" s="240"/>
      <c r="X31" s="231"/>
      <c r="Y31" s="213" t="b">
        <f t="shared" si="0"/>
        <v>1</v>
      </c>
      <c r="Z31" s="214">
        <f t="shared" si="1"/>
        <v>0.8</v>
      </c>
      <c r="AA31" s="213" t="b">
        <f t="shared" si="2"/>
        <v>1</v>
      </c>
      <c r="AB31" s="213" t="b">
        <f t="shared" si="3"/>
        <v>1</v>
      </c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</row>
    <row r="32" spans="1:49" s="207" customFormat="1" ht="36">
      <c r="A32" s="276">
        <v>30</v>
      </c>
      <c r="B32" s="221" t="s">
        <v>338</v>
      </c>
      <c r="C32" s="243" t="s">
        <v>27</v>
      </c>
      <c r="D32" s="277" t="s">
        <v>429</v>
      </c>
      <c r="E32" s="244" t="s">
        <v>430</v>
      </c>
      <c r="F32" s="221" t="s">
        <v>109</v>
      </c>
      <c r="G32" s="278" t="s">
        <v>539</v>
      </c>
      <c r="H32" s="281" t="s">
        <v>23</v>
      </c>
      <c r="I32" s="247">
        <v>0.72</v>
      </c>
      <c r="J32" s="221" t="s">
        <v>540</v>
      </c>
      <c r="K32" s="248">
        <v>415610</v>
      </c>
      <c r="L32" s="248">
        <v>249366</v>
      </c>
      <c r="M32" s="249">
        <f t="shared" si="4"/>
        <v>166244</v>
      </c>
      <c r="N32" s="250">
        <v>0.6</v>
      </c>
      <c r="O32" s="279"/>
      <c r="P32" s="279"/>
      <c r="Q32" s="252"/>
      <c r="R32" s="252">
        <v>249366</v>
      </c>
      <c r="S32" s="252">
        <v>0</v>
      </c>
      <c r="T32" s="252"/>
      <c r="U32" s="252"/>
      <c r="V32" s="252"/>
      <c r="W32" s="252"/>
      <c r="X32" s="251"/>
      <c r="Y32" s="213" t="b">
        <f t="shared" si="0"/>
        <v>1</v>
      </c>
      <c r="Z32" s="214">
        <f t="shared" si="1"/>
        <v>0.6</v>
      </c>
      <c r="AA32" s="213" t="b">
        <f t="shared" si="2"/>
        <v>1</v>
      </c>
      <c r="AB32" s="213" t="b">
        <f t="shared" si="3"/>
        <v>1</v>
      </c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</row>
    <row r="33" spans="1:49" s="207" customFormat="1" ht="24">
      <c r="A33" s="276">
        <v>31</v>
      </c>
      <c r="B33" s="221" t="s">
        <v>339</v>
      </c>
      <c r="C33" s="243" t="s">
        <v>27</v>
      </c>
      <c r="D33" s="277" t="s">
        <v>431</v>
      </c>
      <c r="E33" s="244" t="s">
        <v>432</v>
      </c>
      <c r="F33" s="221" t="s">
        <v>100</v>
      </c>
      <c r="G33" s="278" t="s">
        <v>541</v>
      </c>
      <c r="H33" s="281" t="s">
        <v>23</v>
      </c>
      <c r="I33" s="247">
        <v>0.285</v>
      </c>
      <c r="J33" s="221" t="s">
        <v>243</v>
      </c>
      <c r="K33" s="248">
        <v>563242</v>
      </c>
      <c r="L33" s="248">
        <v>337945.2</v>
      </c>
      <c r="M33" s="249">
        <f t="shared" si="4"/>
        <v>225296.8</v>
      </c>
      <c r="N33" s="250">
        <v>0.6</v>
      </c>
      <c r="O33" s="279"/>
      <c r="P33" s="279"/>
      <c r="Q33" s="252"/>
      <c r="R33" s="252">
        <v>337945.2</v>
      </c>
      <c r="S33" s="252">
        <v>0</v>
      </c>
      <c r="T33" s="252"/>
      <c r="U33" s="252"/>
      <c r="V33" s="252"/>
      <c r="W33" s="252"/>
      <c r="X33" s="251"/>
      <c r="Y33" s="213" t="b">
        <f t="shared" si="0"/>
        <v>1</v>
      </c>
      <c r="Z33" s="214">
        <f t="shared" si="1"/>
        <v>0.6</v>
      </c>
      <c r="AA33" s="213" t="b">
        <f t="shared" si="2"/>
        <v>1</v>
      </c>
      <c r="AB33" s="213" t="b">
        <f t="shared" si="3"/>
        <v>1</v>
      </c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</row>
    <row r="34" spans="1:49" s="207" customFormat="1" ht="24">
      <c r="A34" s="276">
        <v>32</v>
      </c>
      <c r="B34" s="221" t="s">
        <v>340</v>
      </c>
      <c r="C34" s="243" t="s">
        <v>27</v>
      </c>
      <c r="D34" s="277" t="s">
        <v>433</v>
      </c>
      <c r="E34" s="244" t="s">
        <v>434</v>
      </c>
      <c r="F34" s="221" t="s">
        <v>74</v>
      </c>
      <c r="G34" s="255" t="s">
        <v>542</v>
      </c>
      <c r="H34" s="221" t="s">
        <v>20</v>
      </c>
      <c r="I34" s="247">
        <v>0.889</v>
      </c>
      <c r="J34" s="221" t="s">
        <v>543</v>
      </c>
      <c r="K34" s="248">
        <v>1147997</v>
      </c>
      <c r="L34" s="248">
        <f>ROUNDDOWN(K34*N34,1)</f>
        <v>803597.9</v>
      </c>
      <c r="M34" s="249">
        <f>K34-L34</f>
        <v>344399.1</v>
      </c>
      <c r="N34" s="250">
        <v>0.7</v>
      </c>
      <c r="O34" s="279"/>
      <c r="P34" s="279"/>
      <c r="Q34" s="252"/>
      <c r="R34" s="252">
        <f>L34</f>
        <v>803597.9</v>
      </c>
      <c r="S34" s="252">
        <v>0</v>
      </c>
      <c r="T34" s="252"/>
      <c r="U34" s="252"/>
      <c r="V34" s="252"/>
      <c r="W34" s="252"/>
      <c r="X34" s="251"/>
      <c r="Y34" s="213" t="b">
        <f t="shared" si="0"/>
        <v>1</v>
      </c>
      <c r="Z34" s="214">
        <f t="shared" si="1"/>
        <v>0.7</v>
      </c>
      <c r="AA34" s="213" t="b">
        <f t="shared" si="2"/>
        <v>1</v>
      </c>
      <c r="AB34" s="213" t="b">
        <f t="shared" si="3"/>
        <v>1</v>
      </c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</row>
    <row r="35" spans="1:49" s="180" customFormat="1" ht="36">
      <c r="A35" s="276">
        <v>33</v>
      </c>
      <c r="B35" s="222" t="s">
        <v>341</v>
      </c>
      <c r="C35" s="253" t="s">
        <v>24</v>
      </c>
      <c r="D35" s="263" t="s">
        <v>435</v>
      </c>
      <c r="E35" s="223" t="s">
        <v>436</v>
      </c>
      <c r="F35" s="222" t="s">
        <v>73</v>
      </c>
      <c r="G35" s="224" t="s">
        <v>544</v>
      </c>
      <c r="H35" s="222" t="s">
        <v>56</v>
      </c>
      <c r="I35" s="225">
        <v>0.979</v>
      </c>
      <c r="J35" s="222" t="s">
        <v>545</v>
      </c>
      <c r="K35" s="227">
        <v>8300000</v>
      </c>
      <c r="L35" s="227">
        <f>ROUNDDOWN(K35*N35,1)</f>
        <v>4150000</v>
      </c>
      <c r="M35" s="228">
        <f>K35-L35</f>
        <v>4150000</v>
      </c>
      <c r="N35" s="229">
        <v>0.5</v>
      </c>
      <c r="O35" s="242"/>
      <c r="P35" s="242"/>
      <c r="Q35" s="240"/>
      <c r="R35" s="240">
        <v>650000</v>
      </c>
      <c r="S35" s="240">
        <v>2000000</v>
      </c>
      <c r="T35" s="240">
        <v>1500000</v>
      </c>
      <c r="U35" s="240"/>
      <c r="V35" s="240"/>
      <c r="W35" s="240"/>
      <c r="X35" s="231"/>
      <c r="Y35" s="213" t="b">
        <f t="shared" si="0"/>
        <v>1</v>
      </c>
      <c r="Z35" s="214">
        <f t="shared" si="1"/>
        <v>0.5</v>
      </c>
      <c r="AA35" s="213" t="b">
        <f t="shared" si="2"/>
        <v>1</v>
      </c>
      <c r="AB35" s="213" t="b">
        <f t="shared" si="3"/>
        <v>1</v>
      </c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</row>
    <row r="36" spans="1:49" s="207" customFormat="1" ht="24">
      <c r="A36" s="276">
        <v>34</v>
      </c>
      <c r="B36" s="221" t="s">
        <v>342</v>
      </c>
      <c r="C36" s="243" t="s">
        <v>27</v>
      </c>
      <c r="D36" s="277" t="s">
        <v>165</v>
      </c>
      <c r="E36" s="244" t="s">
        <v>437</v>
      </c>
      <c r="F36" s="221" t="s">
        <v>166</v>
      </c>
      <c r="G36" s="278" t="s">
        <v>546</v>
      </c>
      <c r="H36" s="221" t="s">
        <v>20</v>
      </c>
      <c r="I36" s="247">
        <v>0.403</v>
      </c>
      <c r="J36" s="221" t="s">
        <v>266</v>
      </c>
      <c r="K36" s="248">
        <v>807768</v>
      </c>
      <c r="L36" s="248">
        <v>484660.8</v>
      </c>
      <c r="M36" s="249">
        <f t="shared" si="4"/>
        <v>323107.2</v>
      </c>
      <c r="N36" s="250">
        <v>0.6</v>
      </c>
      <c r="O36" s="279"/>
      <c r="P36" s="279"/>
      <c r="Q36" s="252"/>
      <c r="R36" s="252">
        <v>484660.8</v>
      </c>
      <c r="S36" s="252">
        <v>0</v>
      </c>
      <c r="T36" s="252"/>
      <c r="U36" s="252"/>
      <c r="V36" s="252"/>
      <c r="W36" s="252"/>
      <c r="X36" s="251"/>
      <c r="Y36" s="213" t="b">
        <f t="shared" si="0"/>
        <v>1</v>
      </c>
      <c r="Z36" s="214">
        <f t="shared" si="1"/>
        <v>0.6</v>
      </c>
      <c r="AA36" s="213" t="b">
        <f t="shared" si="2"/>
        <v>1</v>
      </c>
      <c r="AB36" s="213" t="b">
        <f t="shared" si="3"/>
        <v>1</v>
      </c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</row>
    <row r="37" spans="1:49" s="207" customFormat="1" ht="24">
      <c r="A37" s="276">
        <v>35</v>
      </c>
      <c r="B37" s="221" t="s">
        <v>343</v>
      </c>
      <c r="C37" s="243" t="s">
        <v>27</v>
      </c>
      <c r="D37" s="277" t="s">
        <v>438</v>
      </c>
      <c r="E37" s="244" t="s">
        <v>439</v>
      </c>
      <c r="F37" s="221" t="s">
        <v>171</v>
      </c>
      <c r="G37" s="255" t="s">
        <v>170</v>
      </c>
      <c r="H37" s="221" t="s">
        <v>20</v>
      </c>
      <c r="I37" s="247">
        <v>0.856</v>
      </c>
      <c r="J37" s="254" t="s">
        <v>547</v>
      </c>
      <c r="K37" s="248">
        <v>1730483</v>
      </c>
      <c r="L37" s="248">
        <v>865241.5</v>
      </c>
      <c r="M37" s="249">
        <f t="shared" si="4"/>
        <v>865241.5</v>
      </c>
      <c r="N37" s="250">
        <v>0.5</v>
      </c>
      <c r="O37" s="279"/>
      <c r="P37" s="279"/>
      <c r="Q37" s="252"/>
      <c r="R37" s="252">
        <v>865241.5</v>
      </c>
      <c r="S37" s="252">
        <v>0</v>
      </c>
      <c r="T37" s="252"/>
      <c r="U37" s="252"/>
      <c r="V37" s="252"/>
      <c r="W37" s="252"/>
      <c r="X37" s="251"/>
      <c r="Y37" s="213" t="b">
        <f t="shared" si="0"/>
        <v>1</v>
      </c>
      <c r="Z37" s="214">
        <f t="shared" si="1"/>
        <v>0.5</v>
      </c>
      <c r="AA37" s="213" t="b">
        <f t="shared" si="2"/>
        <v>1</v>
      </c>
      <c r="AB37" s="213" t="b">
        <f t="shared" si="3"/>
        <v>1</v>
      </c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</row>
    <row r="38" spans="1:49" s="207" customFormat="1" ht="24">
      <c r="A38" s="276">
        <v>36</v>
      </c>
      <c r="B38" s="221" t="s">
        <v>344</v>
      </c>
      <c r="C38" s="243" t="s">
        <v>27</v>
      </c>
      <c r="D38" s="277" t="s">
        <v>440</v>
      </c>
      <c r="E38" s="244" t="s">
        <v>441</v>
      </c>
      <c r="F38" s="221" t="s">
        <v>548</v>
      </c>
      <c r="G38" s="255" t="s">
        <v>549</v>
      </c>
      <c r="H38" s="221" t="s">
        <v>20</v>
      </c>
      <c r="I38" s="247">
        <v>0.526</v>
      </c>
      <c r="J38" s="221" t="s">
        <v>531</v>
      </c>
      <c r="K38" s="248">
        <v>1818430</v>
      </c>
      <c r="L38" s="248">
        <v>909215</v>
      </c>
      <c r="M38" s="249">
        <f t="shared" si="4"/>
        <v>909215</v>
      </c>
      <c r="N38" s="250">
        <v>0.5</v>
      </c>
      <c r="O38" s="279"/>
      <c r="P38" s="279"/>
      <c r="Q38" s="252"/>
      <c r="R38" s="252">
        <v>909215</v>
      </c>
      <c r="S38" s="252">
        <v>0</v>
      </c>
      <c r="T38" s="252"/>
      <c r="U38" s="252"/>
      <c r="V38" s="252"/>
      <c r="W38" s="252"/>
      <c r="X38" s="251"/>
      <c r="Y38" s="213" t="b">
        <f t="shared" si="0"/>
        <v>1</v>
      </c>
      <c r="Z38" s="214">
        <f t="shared" si="1"/>
        <v>0.5</v>
      </c>
      <c r="AA38" s="213" t="b">
        <f t="shared" si="2"/>
        <v>1</v>
      </c>
      <c r="AB38" s="213" t="b">
        <f t="shared" si="3"/>
        <v>1</v>
      </c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</row>
    <row r="39" spans="1:49" s="207" customFormat="1" ht="24">
      <c r="A39" s="276">
        <v>37</v>
      </c>
      <c r="B39" s="221" t="s">
        <v>345</v>
      </c>
      <c r="C39" s="243" t="s">
        <v>27</v>
      </c>
      <c r="D39" s="277" t="s">
        <v>442</v>
      </c>
      <c r="E39" s="244" t="s">
        <v>443</v>
      </c>
      <c r="F39" s="221" t="s">
        <v>103</v>
      </c>
      <c r="G39" s="278" t="s">
        <v>550</v>
      </c>
      <c r="H39" s="221" t="s">
        <v>23</v>
      </c>
      <c r="I39" s="247">
        <v>0.55</v>
      </c>
      <c r="J39" s="221" t="s">
        <v>551</v>
      </c>
      <c r="K39" s="248">
        <v>649987</v>
      </c>
      <c r="L39" s="248">
        <v>324993.5</v>
      </c>
      <c r="M39" s="249">
        <f t="shared" si="4"/>
        <v>324993.5</v>
      </c>
      <c r="N39" s="250">
        <v>0.5</v>
      </c>
      <c r="O39" s="279"/>
      <c r="P39" s="279"/>
      <c r="Q39" s="252"/>
      <c r="R39" s="252">
        <v>324993.5</v>
      </c>
      <c r="S39" s="252">
        <v>0</v>
      </c>
      <c r="T39" s="252"/>
      <c r="U39" s="252"/>
      <c r="V39" s="252"/>
      <c r="W39" s="252"/>
      <c r="X39" s="251"/>
      <c r="Y39" s="213" t="b">
        <f t="shared" si="0"/>
        <v>1</v>
      </c>
      <c r="Z39" s="214">
        <f t="shared" si="1"/>
        <v>0.5</v>
      </c>
      <c r="AA39" s="213" t="b">
        <f t="shared" si="2"/>
        <v>1</v>
      </c>
      <c r="AB39" s="213" t="b">
        <f t="shared" si="3"/>
        <v>1</v>
      </c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</row>
    <row r="40" spans="1:49" s="180" customFormat="1" ht="24">
      <c r="A40" s="276">
        <v>38</v>
      </c>
      <c r="B40" s="222" t="s">
        <v>346</v>
      </c>
      <c r="C40" s="253" t="s">
        <v>24</v>
      </c>
      <c r="D40" s="263" t="s">
        <v>444</v>
      </c>
      <c r="E40" s="223" t="s">
        <v>445</v>
      </c>
      <c r="F40" s="222" t="s">
        <v>171</v>
      </c>
      <c r="G40" s="280" t="s">
        <v>552</v>
      </c>
      <c r="H40" s="222" t="s">
        <v>20</v>
      </c>
      <c r="I40" s="225">
        <v>0.574</v>
      </c>
      <c r="J40" s="222" t="s">
        <v>525</v>
      </c>
      <c r="K40" s="227">
        <v>1273558</v>
      </c>
      <c r="L40" s="227">
        <v>764134.7999999999</v>
      </c>
      <c r="M40" s="228">
        <f t="shared" si="4"/>
        <v>509423.20000000007</v>
      </c>
      <c r="N40" s="229">
        <v>0.6</v>
      </c>
      <c r="O40" s="242"/>
      <c r="P40" s="242"/>
      <c r="Q40" s="240"/>
      <c r="R40" s="240">
        <v>575640</v>
      </c>
      <c r="S40" s="240">
        <v>188494.8</v>
      </c>
      <c r="T40" s="240"/>
      <c r="U40" s="240"/>
      <c r="V40" s="240"/>
      <c r="W40" s="240"/>
      <c r="X40" s="231"/>
      <c r="Y40" s="213" t="b">
        <f t="shared" si="0"/>
        <v>1</v>
      </c>
      <c r="Z40" s="214">
        <f t="shared" si="1"/>
        <v>0.6</v>
      </c>
      <c r="AA40" s="213" t="b">
        <f t="shared" si="2"/>
        <v>1</v>
      </c>
      <c r="AB40" s="213" t="b">
        <f t="shared" si="3"/>
        <v>1</v>
      </c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</row>
    <row r="41" spans="1:49" s="207" customFormat="1" ht="24">
      <c r="A41" s="276">
        <v>39</v>
      </c>
      <c r="B41" s="221" t="s">
        <v>347</v>
      </c>
      <c r="C41" s="243" t="s">
        <v>27</v>
      </c>
      <c r="D41" s="277" t="s">
        <v>446</v>
      </c>
      <c r="E41" s="244" t="s">
        <v>447</v>
      </c>
      <c r="F41" s="221" t="s">
        <v>79</v>
      </c>
      <c r="G41" s="255" t="s">
        <v>553</v>
      </c>
      <c r="H41" s="221" t="s">
        <v>20</v>
      </c>
      <c r="I41" s="247">
        <v>0.59</v>
      </c>
      <c r="J41" s="254" t="s">
        <v>531</v>
      </c>
      <c r="K41" s="248">
        <v>290718</v>
      </c>
      <c r="L41" s="248">
        <v>145359</v>
      </c>
      <c r="M41" s="249">
        <f t="shared" si="4"/>
        <v>145359</v>
      </c>
      <c r="N41" s="250">
        <v>0.5</v>
      </c>
      <c r="O41" s="279"/>
      <c r="P41" s="279"/>
      <c r="Q41" s="252"/>
      <c r="R41" s="252">
        <v>145359</v>
      </c>
      <c r="S41" s="252">
        <v>0</v>
      </c>
      <c r="T41" s="252"/>
      <c r="U41" s="252"/>
      <c r="V41" s="252"/>
      <c r="W41" s="252"/>
      <c r="X41" s="251"/>
      <c r="Y41" s="213" t="b">
        <f t="shared" si="0"/>
        <v>1</v>
      </c>
      <c r="Z41" s="214">
        <f t="shared" si="1"/>
        <v>0.5</v>
      </c>
      <c r="AA41" s="213" t="b">
        <f t="shared" si="2"/>
        <v>1</v>
      </c>
      <c r="AB41" s="213" t="b">
        <f t="shared" si="3"/>
        <v>1</v>
      </c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</row>
    <row r="42" spans="1:49" s="207" customFormat="1" ht="60">
      <c r="A42" s="276">
        <v>40</v>
      </c>
      <c r="B42" s="221" t="s">
        <v>348</v>
      </c>
      <c r="C42" s="243" t="s">
        <v>27</v>
      </c>
      <c r="D42" s="277" t="s">
        <v>89</v>
      </c>
      <c r="E42" s="244" t="s">
        <v>448</v>
      </c>
      <c r="F42" s="221" t="s">
        <v>87</v>
      </c>
      <c r="G42" s="278" t="s">
        <v>554</v>
      </c>
      <c r="H42" s="221" t="s">
        <v>20</v>
      </c>
      <c r="I42" s="247">
        <v>0.558</v>
      </c>
      <c r="J42" s="221" t="s">
        <v>262</v>
      </c>
      <c r="K42" s="248">
        <v>1791000</v>
      </c>
      <c r="L42" s="248">
        <f>ROUNDDOWN(K42*N42,1)</f>
        <v>1253700</v>
      </c>
      <c r="M42" s="249">
        <f>K42-L42</f>
        <v>537300</v>
      </c>
      <c r="N42" s="250">
        <v>0.7</v>
      </c>
      <c r="O42" s="279"/>
      <c r="P42" s="279"/>
      <c r="Q42" s="252"/>
      <c r="R42" s="252">
        <f>L42</f>
        <v>1253700</v>
      </c>
      <c r="S42" s="252">
        <v>0</v>
      </c>
      <c r="T42" s="252"/>
      <c r="U42" s="252"/>
      <c r="V42" s="252"/>
      <c r="W42" s="252"/>
      <c r="X42" s="251"/>
      <c r="Y42" s="213" t="b">
        <f t="shared" si="0"/>
        <v>1</v>
      </c>
      <c r="Z42" s="214">
        <f t="shared" si="1"/>
        <v>0.7</v>
      </c>
      <c r="AA42" s="213" t="b">
        <f t="shared" si="2"/>
        <v>1</v>
      </c>
      <c r="AB42" s="213" t="b">
        <f t="shared" si="3"/>
        <v>1</v>
      </c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</row>
    <row r="43" spans="1:49" s="207" customFormat="1" ht="24">
      <c r="A43" s="276">
        <v>41</v>
      </c>
      <c r="B43" s="221" t="s">
        <v>349</v>
      </c>
      <c r="C43" s="243" t="s">
        <v>27</v>
      </c>
      <c r="D43" s="277" t="s">
        <v>449</v>
      </c>
      <c r="E43" s="244" t="s">
        <v>450</v>
      </c>
      <c r="F43" s="221" t="s">
        <v>87</v>
      </c>
      <c r="G43" s="278" t="s">
        <v>555</v>
      </c>
      <c r="H43" s="221" t="s">
        <v>20</v>
      </c>
      <c r="I43" s="247">
        <v>0.391</v>
      </c>
      <c r="J43" s="221" t="s">
        <v>302</v>
      </c>
      <c r="K43" s="248">
        <v>338760</v>
      </c>
      <c r="L43" s="248">
        <v>237131.99999999997</v>
      </c>
      <c r="M43" s="249">
        <f t="shared" si="4"/>
        <v>101628.00000000003</v>
      </c>
      <c r="N43" s="250">
        <v>0.7</v>
      </c>
      <c r="O43" s="279"/>
      <c r="P43" s="279"/>
      <c r="Q43" s="252"/>
      <c r="R43" s="252">
        <v>237131.99999999997</v>
      </c>
      <c r="S43" s="252">
        <v>0</v>
      </c>
      <c r="T43" s="252"/>
      <c r="U43" s="252"/>
      <c r="V43" s="252"/>
      <c r="W43" s="252"/>
      <c r="X43" s="251"/>
      <c r="Y43" s="213" t="b">
        <f t="shared" si="0"/>
        <v>1</v>
      </c>
      <c r="Z43" s="214">
        <f t="shared" si="1"/>
        <v>0.7</v>
      </c>
      <c r="AA43" s="213" t="b">
        <f t="shared" si="2"/>
        <v>1</v>
      </c>
      <c r="AB43" s="213" t="b">
        <f t="shared" si="3"/>
        <v>1</v>
      </c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</row>
    <row r="44" spans="1:49" s="207" customFormat="1" ht="24">
      <c r="A44" s="276">
        <v>42</v>
      </c>
      <c r="B44" s="221" t="s">
        <v>350</v>
      </c>
      <c r="C44" s="243" t="s">
        <v>27</v>
      </c>
      <c r="D44" s="277" t="s">
        <v>451</v>
      </c>
      <c r="E44" s="244" t="s">
        <v>452</v>
      </c>
      <c r="F44" s="221" t="s">
        <v>82</v>
      </c>
      <c r="G44" s="278" t="s">
        <v>556</v>
      </c>
      <c r="H44" s="221" t="s">
        <v>56</v>
      </c>
      <c r="I44" s="247">
        <v>0.223</v>
      </c>
      <c r="J44" s="221" t="s">
        <v>515</v>
      </c>
      <c r="K44" s="248">
        <v>659629</v>
      </c>
      <c r="L44" s="248">
        <v>395777.39999999997</v>
      </c>
      <c r="M44" s="249">
        <f t="shared" si="4"/>
        <v>263851.60000000003</v>
      </c>
      <c r="N44" s="250">
        <v>0.6</v>
      </c>
      <c r="O44" s="279"/>
      <c r="P44" s="279"/>
      <c r="Q44" s="252"/>
      <c r="R44" s="252">
        <v>395777.39999999997</v>
      </c>
      <c r="S44" s="252">
        <v>0</v>
      </c>
      <c r="T44" s="252"/>
      <c r="U44" s="252"/>
      <c r="V44" s="252"/>
      <c r="W44" s="252"/>
      <c r="X44" s="251"/>
      <c r="Y44" s="213" t="b">
        <f t="shared" si="0"/>
        <v>1</v>
      </c>
      <c r="Z44" s="214">
        <f t="shared" si="1"/>
        <v>0.6</v>
      </c>
      <c r="AA44" s="213" t="b">
        <f t="shared" si="2"/>
        <v>1</v>
      </c>
      <c r="AB44" s="213" t="b">
        <f t="shared" si="3"/>
        <v>1</v>
      </c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</row>
    <row r="45" spans="1:49" s="180" customFormat="1" ht="24">
      <c r="A45" s="276">
        <v>43</v>
      </c>
      <c r="B45" s="222" t="s">
        <v>351</v>
      </c>
      <c r="C45" s="253" t="s">
        <v>24</v>
      </c>
      <c r="D45" s="263" t="s">
        <v>453</v>
      </c>
      <c r="E45" s="223" t="s">
        <v>454</v>
      </c>
      <c r="F45" s="222" t="s">
        <v>130</v>
      </c>
      <c r="G45" s="224" t="s">
        <v>557</v>
      </c>
      <c r="H45" s="222" t="s">
        <v>20</v>
      </c>
      <c r="I45" s="225">
        <v>2.181</v>
      </c>
      <c r="J45" s="222" t="s">
        <v>558</v>
      </c>
      <c r="K45" s="227">
        <v>9960080</v>
      </c>
      <c r="L45" s="227">
        <v>7968064</v>
      </c>
      <c r="M45" s="228">
        <f t="shared" si="4"/>
        <v>1992016</v>
      </c>
      <c r="N45" s="229">
        <v>0.8</v>
      </c>
      <c r="O45" s="242"/>
      <c r="P45" s="242"/>
      <c r="Q45" s="240"/>
      <c r="R45" s="240">
        <v>2800000</v>
      </c>
      <c r="S45" s="240">
        <v>5168064</v>
      </c>
      <c r="T45" s="240"/>
      <c r="U45" s="240"/>
      <c r="V45" s="240"/>
      <c r="W45" s="240"/>
      <c r="X45" s="231"/>
      <c r="Y45" s="213" t="b">
        <f t="shared" si="0"/>
        <v>1</v>
      </c>
      <c r="Z45" s="214">
        <f t="shared" si="1"/>
        <v>0.8</v>
      </c>
      <c r="AA45" s="213" t="b">
        <f t="shared" si="2"/>
        <v>1</v>
      </c>
      <c r="AB45" s="213" t="b">
        <f t="shared" si="3"/>
        <v>1</v>
      </c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</row>
    <row r="46" spans="1:49" s="180" customFormat="1" ht="24">
      <c r="A46" s="276">
        <v>44</v>
      </c>
      <c r="B46" s="222" t="s">
        <v>352</v>
      </c>
      <c r="C46" s="253" t="s">
        <v>24</v>
      </c>
      <c r="D46" s="263" t="s">
        <v>455</v>
      </c>
      <c r="E46" s="223" t="s">
        <v>456</v>
      </c>
      <c r="F46" s="222" t="s">
        <v>77</v>
      </c>
      <c r="G46" s="224" t="s">
        <v>559</v>
      </c>
      <c r="H46" s="222" t="s">
        <v>20</v>
      </c>
      <c r="I46" s="225">
        <v>0.584</v>
      </c>
      <c r="J46" s="226" t="s">
        <v>560</v>
      </c>
      <c r="K46" s="227">
        <v>7019938</v>
      </c>
      <c r="L46" s="227">
        <v>4211962.8</v>
      </c>
      <c r="M46" s="228">
        <f t="shared" si="4"/>
        <v>2807975.2</v>
      </c>
      <c r="N46" s="229">
        <v>0.6</v>
      </c>
      <c r="O46" s="242"/>
      <c r="P46" s="242"/>
      <c r="Q46" s="240"/>
      <c r="R46" s="240">
        <v>900000</v>
      </c>
      <c r="S46" s="240">
        <v>3311962.8</v>
      </c>
      <c r="T46" s="240"/>
      <c r="U46" s="240"/>
      <c r="V46" s="240"/>
      <c r="W46" s="240"/>
      <c r="X46" s="231"/>
      <c r="Y46" s="213" t="b">
        <f t="shared" si="0"/>
        <v>1</v>
      </c>
      <c r="Z46" s="214">
        <f t="shared" si="1"/>
        <v>0.6</v>
      </c>
      <c r="AA46" s="213" t="b">
        <f t="shared" si="2"/>
        <v>1</v>
      </c>
      <c r="AB46" s="213" t="b">
        <f t="shared" si="3"/>
        <v>1</v>
      </c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</row>
    <row r="47" spans="1:49" s="207" customFormat="1" ht="24">
      <c r="A47" s="276">
        <v>45</v>
      </c>
      <c r="B47" s="221" t="s">
        <v>353</v>
      </c>
      <c r="C47" s="243" t="s">
        <v>27</v>
      </c>
      <c r="D47" s="277" t="s">
        <v>457</v>
      </c>
      <c r="E47" s="244" t="s">
        <v>458</v>
      </c>
      <c r="F47" s="221" t="s">
        <v>74</v>
      </c>
      <c r="G47" s="255" t="s">
        <v>561</v>
      </c>
      <c r="H47" s="221" t="s">
        <v>23</v>
      </c>
      <c r="I47" s="247">
        <v>0.578</v>
      </c>
      <c r="J47" s="254" t="s">
        <v>543</v>
      </c>
      <c r="K47" s="248">
        <v>1190722</v>
      </c>
      <c r="L47" s="248">
        <f>ROUNDDOWN(K47*N47,1)</f>
        <v>595361</v>
      </c>
      <c r="M47" s="249">
        <f aca="true" t="shared" si="5" ref="M47:M77">K47-L47</f>
        <v>595361</v>
      </c>
      <c r="N47" s="250">
        <v>0.5</v>
      </c>
      <c r="O47" s="279"/>
      <c r="P47" s="279"/>
      <c r="Q47" s="252"/>
      <c r="R47" s="252">
        <f>L47</f>
        <v>595361</v>
      </c>
      <c r="S47" s="252">
        <v>0</v>
      </c>
      <c r="T47" s="252"/>
      <c r="U47" s="252"/>
      <c r="V47" s="252"/>
      <c r="W47" s="252"/>
      <c r="X47" s="251"/>
      <c r="Y47" s="213" t="b">
        <f t="shared" si="0"/>
        <v>1</v>
      </c>
      <c r="Z47" s="214">
        <f t="shared" si="1"/>
        <v>0.5</v>
      </c>
      <c r="AA47" s="213" t="b">
        <f t="shared" si="2"/>
        <v>1</v>
      </c>
      <c r="AB47" s="213" t="b">
        <f t="shared" si="3"/>
        <v>1</v>
      </c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</row>
    <row r="48" spans="1:49" s="207" customFormat="1" ht="36">
      <c r="A48" s="276">
        <v>46</v>
      </c>
      <c r="B48" s="221" t="s">
        <v>354</v>
      </c>
      <c r="C48" s="243" t="s">
        <v>27</v>
      </c>
      <c r="D48" s="277" t="s">
        <v>459</v>
      </c>
      <c r="E48" s="244" t="s">
        <v>460</v>
      </c>
      <c r="F48" s="221" t="s">
        <v>82</v>
      </c>
      <c r="G48" s="255" t="s">
        <v>562</v>
      </c>
      <c r="H48" s="221" t="s">
        <v>20</v>
      </c>
      <c r="I48" s="247">
        <v>3.462</v>
      </c>
      <c r="J48" s="221" t="s">
        <v>238</v>
      </c>
      <c r="K48" s="248">
        <v>3576000</v>
      </c>
      <c r="L48" s="248">
        <v>2145600</v>
      </c>
      <c r="M48" s="249">
        <f t="shared" si="5"/>
        <v>1430400</v>
      </c>
      <c r="N48" s="250">
        <v>0.6</v>
      </c>
      <c r="O48" s="279"/>
      <c r="P48" s="279"/>
      <c r="Q48" s="252"/>
      <c r="R48" s="252">
        <v>2145600</v>
      </c>
      <c r="S48" s="252">
        <v>0</v>
      </c>
      <c r="T48" s="252"/>
      <c r="U48" s="252"/>
      <c r="V48" s="252"/>
      <c r="W48" s="252"/>
      <c r="X48" s="251"/>
      <c r="Y48" s="213" t="b">
        <f t="shared" si="0"/>
        <v>1</v>
      </c>
      <c r="Z48" s="214">
        <f t="shared" si="1"/>
        <v>0.6</v>
      </c>
      <c r="AA48" s="213" t="b">
        <f t="shared" si="2"/>
        <v>1</v>
      </c>
      <c r="AB48" s="213" t="b">
        <f t="shared" si="3"/>
        <v>1</v>
      </c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</row>
    <row r="49" spans="1:49" s="207" customFormat="1" ht="36">
      <c r="A49" s="276">
        <v>47</v>
      </c>
      <c r="B49" s="221" t="s">
        <v>356</v>
      </c>
      <c r="C49" s="243" t="s">
        <v>27</v>
      </c>
      <c r="D49" s="277" t="s">
        <v>463</v>
      </c>
      <c r="E49" s="244" t="s">
        <v>464</v>
      </c>
      <c r="F49" s="221" t="s">
        <v>82</v>
      </c>
      <c r="G49" s="255" t="s">
        <v>564</v>
      </c>
      <c r="H49" s="221" t="s">
        <v>20</v>
      </c>
      <c r="I49" s="247">
        <v>0.145</v>
      </c>
      <c r="J49" s="221" t="s">
        <v>266</v>
      </c>
      <c r="K49" s="248">
        <v>885392</v>
      </c>
      <c r="L49" s="248">
        <f>ROUNDDOWN(K49*N49,1)</f>
        <v>442696</v>
      </c>
      <c r="M49" s="249">
        <f t="shared" si="5"/>
        <v>442696</v>
      </c>
      <c r="N49" s="250">
        <v>0.5</v>
      </c>
      <c r="O49" s="279"/>
      <c r="P49" s="279"/>
      <c r="Q49" s="252"/>
      <c r="R49" s="252">
        <f>L49</f>
        <v>442696</v>
      </c>
      <c r="S49" s="252">
        <v>0</v>
      </c>
      <c r="T49" s="252"/>
      <c r="U49" s="252"/>
      <c r="V49" s="252"/>
      <c r="W49" s="252"/>
      <c r="X49" s="251"/>
      <c r="Y49" s="213" t="b">
        <f t="shared" si="0"/>
        <v>1</v>
      </c>
      <c r="Z49" s="214">
        <f t="shared" si="1"/>
        <v>0.5</v>
      </c>
      <c r="AA49" s="213" t="b">
        <f t="shared" si="2"/>
        <v>1</v>
      </c>
      <c r="AB49" s="213" t="b">
        <f t="shared" si="3"/>
        <v>1</v>
      </c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</row>
    <row r="50" spans="1:49" s="207" customFormat="1" ht="24">
      <c r="A50" s="276">
        <v>48</v>
      </c>
      <c r="B50" s="221" t="s">
        <v>357</v>
      </c>
      <c r="C50" s="243" t="s">
        <v>27</v>
      </c>
      <c r="D50" s="277" t="s">
        <v>465</v>
      </c>
      <c r="E50" s="244" t="s">
        <v>466</v>
      </c>
      <c r="F50" s="221" t="s">
        <v>74</v>
      </c>
      <c r="G50" s="255" t="s">
        <v>565</v>
      </c>
      <c r="H50" s="221" t="s">
        <v>23</v>
      </c>
      <c r="I50" s="247">
        <v>0.8</v>
      </c>
      <c r="J50" s="221" t="s">
        <v>566</v>
      </c>
      <c r="K50" s="248">
        <v>302899</v>
      </c>
      <c r="L50" s="248">
        <v>151449.5</v>
      </c>
      <c r="M50" s="249">
        <f t="shared" si="5"/>
        <v>151449.5</v>
      </c>
      <c r="N50" s="250">
        <v>0.5</v>
      </c>
      <c r="O50" s="279"/>
      <c r="P50" s="279"/>
      <c r="Q50" s="252"/>
      <c r="R50" s="252">
        <v>151449.5</v>
      </c>
      <c r="S50" s="252">
        <v>0</v>
      </c>
      <c r="T50" s="252"/>
      <c r="U50" s="252"/>
      <c r="V50" s="252"/>
      <c r="W50" s="252"/>
      <c r="X50" s="251"/>
      <c r="Y50" s="213" t="b">
        <f t="shared" si="0"/>
        <v>1</v>
      </c>
      <c r="Z50" s="214">
        <f t="shared" si="1"/>
        <v>0.5</v>
      </c>
      <c r="AA50" s="213" t="b">
        <f t="shared" si="2"/>
        <v>1</v>
      </c>
      <c r="AB50" s="213" t="b">
        <f t="shared" si="3"/>
        <v>1</v>
      </c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</row>
    <row r="51" spans="1:49" s="207" customFormat="1" ht="24">
      <c r="A51" s="276">
        <v>49</v>
      </c>
      <c r="B51" s="221" t="s">
        <v>358</v>
      </c>
      <c r="C51" s="243" t="s">
        <v>27</v>
      </c>
      <c r="D51" s="277" t="s">
        <v>467</v>
      </c>
      <c r="E51" s="244" t="s">
        <v>468</v>
      </c>
      <c r="F51" s="221" t="s">
        <v>77</v>
      </c>
      <c r="G51" s="278" t="s">
        <v>567</v>
      </c>
      <c r="H51" s="221" t="s">
        <v>20</v>
      </c>
      <c r="I51" s="247">
        <v>0.362</v>
      </c>
      <c r="J51" s="221" t="s">
        <v>265</v>
      </c>
      <c r="K51" s="248">
        <v>565625</v>
      </c>
      <c r="L51" s="248">
        <v>452500</v>
      </c>
      <c r="M51" s="249">
        <f t="shared" si="5"/>
        <v>113125</v>
      </c>
      <c r="N51" s="250">
        <v>0.8</v>
      </c>
      <c r="O51" s="279"/>
      <c r="P51" s="279"/>
      <c r="Q51" s="252"/>
      <c r="R51" s="252">
        <v>452500</v>
      </c>
      <c r="S51" s="252">
        <v>0</v>
      </c>
      <c r="T51" s="252"/>
      <c r="U51" s="252"/>
      <c r="V51" s="252"/>
      <c r="W51" s="252"/>
      <c r="X51" s="251"/>
      <c r="Y51" s="213" t="b">
        <f t="shared" si="0"/>
        <v>1</v>
      </c>
      <c r="Z51" s="214">
        <f t="shared" si="1"/>
        <v>0.8</v>
      </c>
      <c r="AA51" s="213" t="b">
        <f t="shared" si="2"/>
        <v>1</v>
      </c>
      <c r="AB51" s="213" t="b">
        <f t="shared" si="3"/>
        <v>1</v>
      </c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</row>
    <row r="52" spans="1:49" s="207" customFormat="1" ht="24">
      <c r="A52" s="276">
        <v>50</v>
      </c>
      <c r="B52" s="221" t="s">
        <v>359</v>
      </c>
      <c r="C52" s="243" t="s">
        <v>27</v>
      </c>
      <c r="D52" s="277" t="s">
        <v>167</v>
      </c>
      <c r="E52" s="244" t="s">
        <v>469</v>
      </c>
      <c r="F52" s="221" t="s">
        <v>163</v>
      </c>
      <c r="G52" s="255" t="s">
        <v>568</v>
      </c>
      <c r="H52" s="221" t="s">
        <v>23</v>
      </c>
      <c r="I52" s="247">
        <v>2.36</v>
      </c>
      <c r="J52" s="254" t="s">
        <v>249</v>
      </c>
      <c r="K52" s="248">
        <v>1600000</v>
      </c>
      <c r="L52" s="248">
        <v>1280000</v>
      </c>
      <c r="M52" s="249">
        <f t="shared" si="5"/>
        <v>320000</v>
      </c>
      <c r="N52" s="250">
        <v>0.8</v>
      </c>
      <c r="O52" s="279"/>
      <c r="P52" s="279"/>
      <c r="Q52" s="252"/>
      <c r="R52" s="252">
        <v>1280000</v>
      </c>
      <c r="S52" s="252">
        <v>0</v>
      </c>
      <c r="T52" s="252"/>
      <c r="U52" s="252"/>
      <c r="V52" s="252"/>
      <c r="W52" s="252"/>
      <c r="X52" s="251"/>
      <c r="Y52" s="213" t="b">
        <f t="shared" si="0"/>
        <v>1</v>
      </c>
      <c r="Z52" s="214">
        <f t="shared" si="1"/>
        <v>0.8</v>
      </c>
      <c r="AA52" s="213" t="b">
        <f t="shared" si="2"/>
        <v>1</v>
      </c>
      <c r="AB52" s="213" t="b">
        <f t="shared" si="3"/>
        <v>1</v>
      </c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</row>
    <row r="53" spans="1:49" s="207" customFormat="1" ht="24">
      <c r="A53" s="276">
        <v>51</v>
      </c>
      <c r="B53" s="221" t="s">
        <v>360</v>
      </c>
      <c r="C53" s="243" t="s">
        <v>27</v>
      </c>
      <c r="D53" s="277" t="s">
        <v>167</v>
      </c>
      <c r="E53" s="244" t="s">
        <v>469</v>
      </c>
      <c r="F53" s="221" t="s">
        <v>163</v>
      </c>
      <c r="G53" s="255" t="s">
        <v>569</v>
      </c>
      <c r="H53" s="221" t="s">
        <v>23</v>
      </c>
      <c r="I53" s="247">
        <v>0.542</v>
      </c>
      <c r="J53" s="254" t="s">
        <v>249</v>
      </c>
      <c r="K53" s="248">
        <v>350000</v>
      </c>
      <c r="L53" s="248">
        <v>280000</v>
      </c>
      <c r="M53" s="249">
        <f t="shared" si="5"/>
        <v>70000</v>
      </c>
      <c r="N53" s="250">
        <v>0.8</v>
      </c>
      <c r="O53" s="279"/>
      <c r="P53" s="279"/>
      <c r="Q53" s="252"/>
      <c r="R53" s="252">
        <v>280000</v>
      </c>
      <c r="S53" s="252">
        <v>0</v>
      </c>
      <c r="T53" s="252"/>
      <c r="U53" s="252"/>
      <c r="V53" s="252"/>
      <c r="W53" s="252"/>
      <c r="X53" s="251"/>
      <c r="Y53" s="213" t="b">
        <f t="shared" si="0"/>
        <v>1</v>
      </c>
      <c r="Z53" s="214">
        <f t="shared" si="1"/>
        <v>0.8</v>
      </c>
      <c r="AA53" s="213" t="b">
        <f t="shared" si="2"/>
        <v>1</v>
      </c>
      <c r="AB53" s="213" t="b">
        <f t="shared" si="3"/>
        <v>1</v>
      </c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</row>
    <row r="54" spans="1:49" s="207" customFormat="1" ht="24">
      <c r="A54" s="276">
        <v>52</v>
      </c>
      <c r="B54" s="221" t="s">
        <v>361</v>
      </c>
      <c r="C54" s="243" t="s">
        <v>27</v>
      </c>
      <c r="D54" s="277" t="s">
        <v>164</v>
      </c>
      <c r="E54" s="244" t="s">
        <v>470</v>
      </c>
      <c r="F54" s="221" t="s">
        <v>109</v>
      </c>
      <c r="G54" s="278" t="s">
        <v>570</v>
      </c>
      <c r="H54" s="221" t="s">
        <v>20</v>
      </c>
      <c r="I54" s="247">
        <v>0.267</v>
      </c>
      <c r="J54" s="221" t="s">
        <v>251</v>
      </c>
      <c r="K54" s="248">
        <v>683406</v>
      </c>
      <c r="L54" s="248">
        <v>341703</v>
      </c>
      <c r="M54" s="249">
        <f t="shared" si="5"/>
        <v>341703</v>
      </c>
      <c r="N54" s="250">
        <v>0.5</v>
      </c>
      <c r="O54" s="279"/>
      <c r="P54" s="279"/>
      <c r="Q54" s="252"/>
      <c r="R54" s="252">
        <v>341703</v>
      </c>
      <c r="S54" s="252">
        <v>0</v>
      </c>
      <c r="T54" s="252"/>
      <c r="U54" s="252"/>
      <c r="V54" s="252"/>
      <c r="W54" s="252"/>
      <c r="X54" s="251"/>
      <c r="Y54" s="213" t="b">
        <f t="shared" si="0"/>
        <v>1</v>
      </c>
      <c r="Z54" s="214">
        <f t="shared" si="1"/>
        <v>0.5</v>
      </c>
      <c r="AA54" s="213" t="b">
        <f t="shared" si="2"/>
        <v>1</v>
      </c>
      <c r="AB54" s="213" t="b">
        <f t="shared" si="3"/>
        <v>1</v>
      </c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</row>
    <row r="55" spans="1:49" s="180" customFormat="1" ht="24">
      <c r="A55" s="276">
        <v>53</v>
      </c>
      <c r="B55" s="222" t="s">
        <v>362</v>
      </c>
      <c r="C55" s="253" t="s">
        <v>24</v>
      </c>
      <c r="D55" s="263" t="s">
        <v>93</v>
      </c>
      <c r="E55" s="223" t="s">
        <v>471</v>
      </c>
      <c r="F55" s="222" t="s">
        <v>73</v>
      </c>
      <c r="G55" s="280" t="s">
        <v>571</v>
      </c>
      <c r="H55" s="222" t="s">
        <v>20</v>
      </c>
      <c r="I55" s="225">
        <v>2.712</v>
      </c>
      <c r="J55" s="222" t="s">
        <v>572</v>
      </c>
      <c r="K55" s="227">
        <v>5455591</v>
      </c>
      <c r="L55" s="227">
        <f>ROUNDDOWN(K55*N55,1)</f>
        <v>4364472.8</v>
      </c>
      <c r="M55" s="228">
        <f>K55-L55</f>
        <v>1091118.2000000002</v>
      </c>
      <c r="N55" s="229">
        <v>0.8</v>
      </c>
      <c r="O55" s="242"/>
      <c r="P55" s="242"/>
      <c r="Q55" s="240"/>
      <c r="R55" s="240">
        <f>L55-S55</f>
        <v>2073124.4</v>
      </c>
      <c r="S55" s="240">
        <v>2291348.4</v>
      </c>
      <c r="T55" s="240"/>
      <c r="U55" s="240"/>
      <c r="V55" s="240"/>
      <c r="W55" s="240"/>
      <c r="X55" s="231"/>
      <c r="Y55" s="213" t="b">
        <f t="shared" si="0"/>
        <v>1</v>
      </c>
      <c r="Z55" s="214">
        <f t="shared" si="1"/>
        <v>0.8</v>
      </c>
      <c r="AA55" s="213" t="b">
        <f t="shared" si="2"/>
        <v>1</v>
      </c>
      <c r="AB55" s="213" t="b">
        <f t="shared" si="3"/>
        <v>1</v>
      </c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</row>
    <row r="56" spans="1:49" s="207" customFormat="1" ht="24">
      <c r="A56" s="276">
        <v>54</v>
      </c>
      <c r="B56" s="221" t="s">
        <v>363</v>
      </c>
      <c r="C56" s="243" t="s">
        <v>27</v>
      </c>
      <c r="D56" s="277" t="s">
        <v>102</v>
      </c>
      <c r="E56" s="244" t="s">
        <v>472</v>
      </c>
      <c r="F56" s="221" t="s">
        <v>103</v>
      </c>
      <c r="G56" s="278" t="s">
        <v>573</v>
      </c>
      <c r="H56" s="221" t="s">
        <v>23</v>
      </c>
      <c r="I56" s="247">
        <v>0.98</v>
      </c>
      <c r="J56" s="221" t="s">
        <v>519</v>
      </c>
      <c r="K56" s="248">
        <v>1169804</v>
      </c>
      <c r="L56" s="248">
        <v>584902</v>
      </c>
      <c r="M56" s="249">
        <f t="shared" si="5"/>
        <v>584902</v>
      </c>
      <c r="N56" s="250">
        <v>0.5</v>
      </c>
      <c r="O56" s="279"/>
      <c r="P56" s="279"/>
      <c r="Q56" s="252"/>
      <c r="R56" s="252">
        <v>584902</v>
      </c>
      <c r="S56" s="252">
        <v>0</v>
      </c>
      <c r="T56" s="252"/>
      <c r="U56" s="252"/>
      <c r="V56" s="252"/>
      <c r="W56" s="252"/>
      <c r="X56" s="251"/>
      <c r="Y56" s="213" t="b">
        <f t="shared" si="0"/>
        <v>1</v>
      </c>
      <c r="Z56" s="214">
        <f t="shared" si="1"/>
        <v>0.5</v>
      </c>
      <c r="AA56" s="213" t="b">
        <f t="shared" si="2"/>
        <v>1</v>
      </c>
      <c r="AB56" s="213" t="b">
        <f t="shared" si="3"/>
        <v>1</v>
      </c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</row>
    <row r="57" spans="1:49" s="207" customFormat="1" ht="24">
      <c r="A57" s="276">
        <v>55</v>
      </c>
      <c r="B57" s="221" t="s">
        <v>364</v>
      </c>
      <c r="C57" s="243" t="s">
        <v>27</v>
      </c>
      <c r="D57" s="277" t="s">
        <v>473</v>
      </c>
      <c r="E57" s="244" t="s">
        <v>474</v>
      </c>
      <c r="F57" s="221" t="s">
        <v>548</v>
      </c>
      <c r="G57" s="278" t="s">
        <v>574</v>
      </c>
      <c r="H57" s="221" t="s">
        <v>20</v>
      </c>
      <c r="I57" s="247">
        <v>1.604</v>
      </c>
      <c r="J57" s="221" t="s">
        <v>245</v>
      </c>
      <c r="K57" s="248">
        <v>1998485</v>
      </c>
      <c r="L57" s="248">
        <f>ROUNDDOWN(K57*N57,1)</f>
        <v>1398939.5</v>
      </c>
      <c r="M57" s="249">
        <f>K57-L57</f>
        <v>599545.5</v>
      </c>
      <c r="N57" s="250">
        <v>0.7</v>
      </c>
      <c r="O57" s="279"/>
      <c r="P57" s="279"/>
      <c r="Q57" s="252"/>
      <c r="R57" s="252">
        <f>L57</f>
        <v>1398939.5</v>
      </c>
      <c r="S57" s="252">
        <v>0</v>
      </c>
      <c r="T57" s="252"/>
      <c r="U57" s="252"/>
      <c r="V57" s="252"/>
      <c r="W57" s="252"/>
      <c r="X57" s="251"/>
      <c r="Y57" s="213" t="b">
        <f t="shared" si="0"/>
        <v>1</v>
      </c>
      <c r="Z57" s="214">
        <f t="shared" si="1"/>
        <v>0.7</v>
      </c>
      <c r="AA57" s="213" t="b">
        <f t="shared" si="2"/>
        <v>1</v>
      </c>
      <c r="AB57" s="213" t="b">
        <f t="shared" si="3"/>
        <v>1</v>
      </c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</row>
    <row r="58" spans="1:49" s="207" customFormat="1" ht="24">
      <c r="A58" s="276">
        <v>56</v>
      </c>
      <c r="B58" s="221" t="s">
        <v>365</v>
      </c>
      <c r="C58" s="243" t="s">
        <v>27</v>
      </c>
      <c r="D58" s="277" t="s">
        <v>475</v>
      </c>
      <c r="E58" s="244" t="s">
        <v>476</v>
      </c>
      <c r="F58" s="221" t="s">
        <v>575</v>
      </c>
      <c r="G58" s="255" t="s">
        <v>576</v>
      </c>
      <c r="H58" s="221" t="s">
        <v>20</v>
      </c>
      <c r="I58" s="247">
        <v>0.89</v>
      </c>
      <c r="J58" s="221" t="s">
        <v>517</v>
      </c>
      <c r="K58" s="248">
        <v>530000</v>
      </c>
      <c r="L58" s="248">
        <v>265000</v>
      </c>
      <c r="M58" s="249">
        <f t="shared" si="5"/>
        <v>265000</v>
      </c>
      <c r="N58" s="250">
        <v>0.5</v>
      </c>
      <c r="O58" s="279"/>
      <c r="P58" s="279"/>
      <c r="Q58" s="252"/>
      <c r="R58" s="252">
        <v>265000</v>
      </c>
      <c r="S58" s="252">
        <v>0</v>
      </c>
      <c r="T58" s="252"/>
      <c r="U58" s="252"/>
      <c r="V58" s="252"/>
      <c r="W58" s="252"/>
      <c r="X58" s="251"/>
      <c r="Y58" s="213" t="b">
        <f t="shared" si="0"/>
        <v>1</v>
      </c>
      <c r="Z58" s="214">
        <f t="shared" si="1"/>
        <v>0.5</v>
      </c>
      <c r="AA58" s="213" t="b">
        <f t="shared" si="2"/>
        <v>1</v>
      </c>
      <c r="AB58" s="213" t="b">
        <f t="shared" si="3"/>
        <v>1</v>
      </c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</row>
    <row r="59" spans="1:49" s="207" customFormat="1" ht="24">
      <c r="A59" s="276">
        <v>57</v>
      </c>
      <c r="B59" s="221" t="s">
        <v>366</v>
      </c>
      <c r="C59" s="243" t="s">
        <v>27</v>
      </c>
      <c r="D59" s="277" t="s">
        <v>116</v>
      </c>
      <c r="E59" s="244" t="s">
        <v>477</v>
      </c>
      <c r="F59" s="221" t="s">
        <v>109</v>
      </c>
      <c r="G59" s="255" t="s">
        <v>577</v>
      </c>
      <c r="H59" s="221" t="s">
        <v>20</v>
      </c>
      <c r="I59" s="247">
        <v>2.1</v>
      </c>
      <c r="J59" s="254" t="s">
        <v>249</v>
      </c>
      <c r="K59" s="248">
        <v>4000000</v>
      </c>
      <c r="L59" s="248">
        <v>2000000</v>
      </c>
      <c r="M59" s="249">
        <f t="shared" si="5"/>
        <v>2000000</v>
      </c>
      <c r="N59" s="250">
        <v>0.5</v>
      </c>
      <c r="O59" s="279"/>
      <c r="P59" s="279"/>
      <c r="Q59" s="252"/>
      <c r="R59" s="252">
        <v>2000000</v>
      </c>
      <c r="S59" s="252">
        <v>0</v>
      </c>
      <c r="T59" s="252"/>
      <c r="U59" s="252"/>
      <c r="V59" s="252"/>
      <c r="W59" s="252"/>
      <c r="X59" s="251"/>
      <c r="Y59" s="213" t="b">
        <f t="shared" si="0"/>
        <v>1</v>
      </c>
      <c r="Z59" s="214">
        <f t="shared" si="1"/>
        <v>0.5</v>
      </c>
      <c r="AA59" s="213" t="b">
        <f t="shared" si="2"/>
        <v>1</v>
      </c>
      <c r="AB59" s="213" t="b">
        <f t="shared" si="3"/>
        <v>1</v>
      </c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</row>
    <row r="60" spans="1:49" s="207" customFormat="1" ht="24">
      <c r="A60" s="276">
        <v>58</v>
      </c>
      <c r="B60" s="221" t="s">
        <v>367</v>
      </c>
      <c r="C60" s="243" t="s">
        <v>27</v>
      </c>
      <c r="D60" s="277" t="s">
        <v>478</v>
      </c>
      <c r="E60" s="244" t="s">
        <v>479</v>
      </c>
      <c r="F60" s="221" t="s">
        <v>82</v>
      </c>
      <c r="G60" s="255" t="s">
        <v>578</v>
      </c>
      <c r="H60" s="221" t="s">
        <v>20</v>
      </c>
      <c r="I60" s="247">
        <v>0.27</v>
      </c>
      <c r="J60" s="254" t="s">
        <v>256</v>
      </c>
      <c r="K60" s="248">
        <v>1755084</v>
      </c>
      <c r="L60" s="248">
        <v>1053050.4</v>
      </c>
      <c r="M60" s="249">
        <f t="shared" si="5"/>
        <v>702033.6000000001</v>
      </c>
      <c r="N60" s="250">
        <v>0.6</v>
      </c>
      <c r="O60" s="279"/>
      <c r="P60" s="279"/>
      <c r="Q60" s="252"/>
      <c r="R60" s="252">
        <v>1053050.4</v>
      </c>
      <c r="S60" s="252">
        <v>0</v>
      </c>
      <c r="T60" s="252"/>
      <c r="U60" s="252"/>
      <c r="V60" s="252"/>
      <c r="W60" s="252"/>
      <c r="X60" s="251"/>
      <c r="Y60" s="213" t="b">
        <f t="shared" si="0"/>
        <v>1</v>
      </c>
      <c r="Z60" s="214">
        <f t="shared" si="1"/>
        <v>0.6</v>
      </c>
      <c r="AA60" s="213" t="b">
        <f t="shared" si="2"/>
        <v>1</v>
      </c>
      <c r="AB60" s="213" t="b">
        <f t="shared" si="3"/>
        <v>1</v>
      </c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</row>
    <row r="61" spans="1:49" s="207" customFormat="1" ht="36">
      <c r="A61" s="276">
        <v>59</v>
      </c>
      <c r="B61" s="221" t="s">
        <v>368</v>
      </c>
      <c r="C61" s="243" t="s">
        <v>27</v>
      </c>
      <c r="D61" s="277" t="s">
        <v>406</v>
      </c>
      <c r="E61" s="244" t="s">
        <v>407</v>
      </c>
      <c r="F61" s="221" t="s">
        <v>171</v>
      </c>
      <c r="G61" s="255" t="s">
        <v>579</v>
      </c>
      <c r="H61" s="221" t="s">
        <v>23</v>
      </c>
      <c r="I61" s="247">
        <v>0.698</v>
      </c>
      <c r="J61" s="254" t="s">
        <v>517</v>
      </c>
      <c r="K61" s="248">
        <v>898027</v>
      </c>
      <c r="L61" s="248">
        <v>538816.2</v>
      </c>
      <c r="M61" s="249">
        <f t="shared" si="5"/>
        <v>359210.80000000005</v>
      </c>
      <c r="N61" s="250">
        <v>0.6</v>
      </c>
      <c r="O61" s="279"/>
      <c r="P61" s="279"/>
      <c r="Q61" s="252"/>
      <c r="R61" s="252">
        <f>L61</f>
        <v>538816.2</v>
      </c>
      <c r="S61" s="252">
        <v>0</v>
      </c>
      <c r="T61" s="252"/>
      <c r="U61" s="252"/>
      <c r="V61" s="252"/>
      <c r="W61" s="252"/>
      <c r="X61" s="251"/>
      <c r="Y61" s="213" t="b">
        <f t="shared" si="0"/>
        <v>1</v>
      </c>
      <c r="Z61" s="214">
        <f t="shared" si="1"/>
        <v>0.6</v>
      </c>
      <c r="AA61" s="213" t="b">
        <f t="shared" si="2"/>
        <v>1</v>
      </c>
      <c r="AB61" s="213" t="b">
        <f t="shared" si="3"/>
        <v>1</v>
      </c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</row>
    <row r="62" spans="1:49" s="207" customFormat="1" ht="24">
      <c r="A62" s="276">
        <v>60</v>
      </c>
      <c r="B62" s="221" t="s">
        <v>369</v>
      </c>
      <c r="C62" s="243" t="s">
        <v>27</v>
      </c>
      <c r="D62" s="277" t="s">
        <v>411</v>
      </c>
      <c r="E62" s="244" t="s">
        <v>412</v>
      </c>
      <c r="F62" s="221" t="s">
        <v>82</v>
      </c>
      <c r="G62" s="278" t="s">
        <v>580</v>
      </c>
      <c r="H62" s="221" t="s">
        <v>20</v>
      </c>
      <c r="I62" s="247">
        <v>0.472</v>
      </c>
      <c r="J62" s="254" t="s">
        <v>251</v>
      </c>
      <c r="K62" s="248">
        <v>407946</v>
      </c>
      <c r="L62" s="248">
        <v>244767.59999999998</v>
      </c>
      <c r="M62" s="249">
        <f t="shared" si="5"/>
        <v>163178.40000000002</v>
      </c>
      <c r="N62" s="250">
        <v>0.6</v>
      </c>
      <c r="O62" s="279"/>
      <c r="P62" s="279"/>
      <c r="Q62" s="252"/>
      <c r="R62" s="252">
        <v>244767.59999999998</v>
      </c>
      <c r="S62" s="252">
        <v>0</v>
      </c>
      <c r="T62" s="252"/>
      <c r="U62" s="252"/>
      <c r="V62" s="252"/>
      <c r="W62" s="252"/>
      <c r="X62" s="251"/>
      <c r="Y62" s="213" t="b">
        <f t="shared" si="0"/>
        <v>1</v>
      </c>
      <c r="Z62" s="214">
        <f t="shared" si="1"/>
        <v>0.6</v>
      </c>
      <c r="AA62" s="213" t="b">
        <f t="shared" si="2"/>
        <v>1</v>
      </c>
      <c r="AB62" s="213" t="b">
        <f t="shared" si="3"/>
        <v>1</v>
      </c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</row>
    <row r="63" spans="1:49" s="207" customFormat="1" ht="24">
      <c r="A63" s="276">
        <v>61</v>
      </c>
      <c r="B63" s="221" t="s">
        <v>370</v>
      </c>
      <c r="C63" s="243" t="s">
        <v>27</v>
      </c>
      <c r="D63" s="277" t="s">
        <v>480</v>
      </c>
      <c r="E63" s="244" t="s">
        <v>481</v>
      </c>
      <c r="F63" s="221" t="s">
        <v>100</v>
      </c>
      <c r="G63" s="278" t="s">
        <v>581</v>
      </c>
      <c r="H63" s="221" t="s">
        <v>23</v>
      </c>
      <c r="I63" s="247">
        <v>1.401</v>
      </c>
      <c r="J63" s="221" t="s">
        <v>265</v>
      </c>
      <c r="K63" s="248">
        <v>1419919</v>
      </c>
      <c r="L63" s="248">
        <v>709959.5</v>
      </c>
      <c r="M63" s="249">
        <f t="shared" si="5"/>
        <v>709959.5</v>
      </c>
      <c r="N63" s="250">
        <v>0.5</v>
      </c>
      <c r="O63" s="279"/>
      <c r="P63" s="279"/>
      <c r="Q63" s="252"/>
      <c r="R63" s="252">
        <v>709959.5</v>
      </c>
      <c r="S63" s="252">
        <v>0</v>
      </c>
      <c r="T63" s="252"/>
      <c r="U63" s="252"/>
      <c r="V63" s="252"/>
      <c r="W63" s="252"/>
      <c r="X63" s="251"/>
      <c r="Y63" s="213" t="b">
        <f t="shared" si="0"/>
        <v>1</v>
      </c>
      <c r="Z63" s="214">
        <f t="shared" si="1"/>
        <v>0.5</v>
      </c>
      <c r="AA63" s="213" t="b">
        <f t="shared" si="2"/>
        <v>1</v>
      </c>
      <c r="AB63" s="213" t="b">
        <f t="shared" si="3"/>
        <v>1</v>
      </c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</row>
    <row r="64" spans="1:49" s="207" customFormat="1" ht="36">
      <c r="A64" s="276">
        <v>62</v>
      </c>
      <c r="B64" s="221" t="s">
        <v>371</v>
      </c>
      <c r="C64" s="243" t="s">
        <v>27</v>
      </c>
      <c r="D64" s="277" t="s">
        <v>136</v>
      </c>
      <c r="E64" s="244" t="s">
        <v>482</v>
      </c>
      <c r="F64" s="221" t="s">
        <v>100</v>
      </c>
      <c r="G64" s="278" t="s">
        <v>582</v>
      </c>
      <c r="H64" s="221" t="s">
        <v>20</v>
      </c>
      <c r="I64" s="247">
        <v>0.398</v>
      </c>
      <c r="J64" s="221" t="s">
        <v>320</v>
      </c>
      <c r="K64" s="248">
        <v>3850414</v>
      </c>
      <c r="L64" s="248">
        <v>2695289.8</v>
      </c>
      <c r="M64" s="249">
        <f t="shared" si="5"/>
        <v>1155124.2000000002</v>
      </c>
      <c r="N64" s="250">
        <v>0.7</v>
      </c>
      <c r="O64" s="279"/>
      <c r="P64" s="279"/>
      <c r="Q64" s="252"/>
      <c r="R64" s="252">
        <v>2695289.8</v>
      </c>
      <c r="S64" s="252">
        <v>0</v>
      </c>
      <c r="T64" s="252"/>
      <c r="U64" s="252"/>
      <c r="V64" s="252"/>
      <c r="W64" s="252"/>
      <c r="X64" s="251"/>
      <c r="Y64" s="213" t="b">
        <f t="shared" si="0"/>
        <v>1</v>
      </c>
      <c r="Z64" s="214">
        <f t="shared" si="1"/>
        <v>0.7</v>
      </c>
      <c r="AA64" s="213" t="b">
        <f t="shared" si="2"/>
        <v>1</v>
      </c>
      <c r="AB64" s="213" t="b">
        <f t="shared" si="3"/>
        <v>1</v>
      </c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</row>
    <row r="65" spans="1:49" s="180" customFormat="1" ht="24">
      <c r="A65" s="276">
        <v>63</v>
      </c>
      <c r="B65" s="222" t="s">
        <v>372</v>
      </c>
      <c r="C65" s="253" t="s">
        <v>24</v>
      </c>
      <c r="D65" s="263" t="s">
        <v>168</v>
      </c>
      <c r="E65" s="223" t="s">
        <v>483</v>
      </c>
      <c r="F65" s="222" t="s">
        <v>110</v>
      </c>
      <c r="G65" s="280" t="s">
        <v>583</v>
      </c>
      <c r="H65" s="222" t="s">
        <v>56</v>
      </c>
      <c r="I65" s="225">
        <v>0.638</v>
      </c>
      <c r="J65" s="222" t="s">
        <v>584</v>
      </c>
      <c r="K65" s="227">
        <v>3316862</v>
      </c>
      <c r="L65" s="227">
        <f>ROUNDDOWN(K65*N65,1)</f>
        <v>2321803.4</v>
      </c>
      <c r="M65" s="228">
        <f>K65-L65</f>
        <v>995058.6000000001</v>
      </c>
      <c r="N65" s="229">
        <v>0.7</v>
      </c>
      <c r="O65" s="242"/>
      <c r="P65" s="242"/>
      <c r="Q65" s="240"/>
      <c r="R65" s="240">
        <f>L65-S65</f>
        <v>1413372.4</v>
      </c>
      <c r="S65" s="240">
        <v>908431</v>
      </c>
      <c r="T65" s="240"/>
      <c r="U65" s="240"/>
      <c r="V65" s="240"/>
      <c r="W65" s="240"/>
      <c r="X65" s="231"/>
      <c r="Y65" s="213" t="b">
        <f t="shared" si="0"/>
        <v>1</v>
      </c>
      <c r="Z65" s="214">
        <f t="shared" si="1"/>
        <v>0.7</v>
      </c>
      <c r="AA65" s="213" t="b">
        <f t="shared" si="2"/>
        <v>1</v>
      </c>
      <c r="AB65" s="213" t="b">
        <f t="shared" si="3"/>
        <v>1</v>
      </c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</row>
    <row r="66" spans="1:49" s="180" customFormat="1" ht="24">
      <c r="A66" s="276">
        <v>64</v>
      </c>
      <c r="B66" s="222" t="s">
        <v>373</v>
      </c>
      <c r="C66" s="253" t="s">
        <v>24</v>
      </c>
      <c r="D66" s="263" t="s">
        <v>168</v>
      </c>
      <c r="E66" s="223" t="s">
        <v>483</v>
      </c>
      <c r="F66" s="222" t="s">
        <v>110</v>
      </c>
      <c r="G66" s="280" t="s">
        <v>585</v>
      </c>
      <c r="H66" s="222" t="s">
        <v>23</v>
      </c>
      <c r="I66" s="225">
        <v>0.857</v>
      </c>
      <c r="J66" s="222" t="s">
        <v>584</v>
      </c>
      <c r="K66" s="227">
        <v>1552200</v>
      </c>
      <c r="L66" s="227">
        <f>ROUNDDOWN(K66*N66,1)</f>
        <v>931320</v>
      </c>
      <c r="M66" s="228">
        <f>K66-L66</f>
        <v>620880</v>
      </c>
      <c r="N66" s="229">
        <v>0.6</v>
      </c>
      <c r="O66" s="242"/>
      <c r="P66" s="242"/>
      <c r="Q66" s="240"/>
      <c r="R66" s="240">
        <f>L66-S66</f>
        <v>505220</v>
      </c>
      <c r="S66" s="240">
        <v>426100</v>
      </c>
      <c r="T66" s="240"/>
      <c r="U66" s="240"/>
      <c r="V66" s="240"/>
      <c r="W66" s="240"/>
      <c r="X66" s="231"/>
      <c r="Y66" s="213" t="b">
        <f t="shared" si="0"/>
        <v>1</v>
      </c>
      <c r="Z66" s="214">
        <f t="shared" si="1"/>
        <v>0.6</v>
      </c>
      <c r="AA66" s="213" t="b">
        <f t="shared" si="2"/>
        <v>1</v>
      </c>
      <c r="AB66" s="213" t="b">
        <f t="shared" si="3"/>
        <v>1</v>
      </c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</row>
    <row r="67" spans="1:49" s="207" customFormat="1" ht="24">
      <c r="A67" s="276">
        <v>65</v>
      </c>
      <c r="B67" s="221" t="s">
        <v>374</v>
      </c>
      <c r="C67" s="243" t="s">
        <v>27</v>
      </c>
      <c r="D67" s="277" t="s">
        <v>402</v>
      </c>
      <c r="E67" s="244" t="s">
        <v>403</v>
      </c>
      <c r="F67" s="221" t="s">
        <v>82</v>
      </c>
      <c r="G67" s="278" t="s">
        <v>586</v>
      </c>
      <c r="H67" s="221" t="s">
        <v>23</v>
      </c>
      <c r="I67" s="247">
        <v>1.568</v>
      </c>
      <c r="J67" s="221" t="s">
        <v>519</v>
      </c>
      <c r="K67" s="248">
        <v>1900000</v>
      </c>
      <c r="L67" s="248">
        <v>950000</v>
      </c>
      <c r="M67" s="249">
        <f t="shared" si="5"/>
        <v>950000</v>
      </c>
      <c r="N67" s="250">
        <v>0.5</v>
      </c>
      <c r="O67" s="279"/>
      <c r="P67" s="279"/>
      <c r="Q67" s="252"/>
      <c r="R67" s="252">
        <v>950000</v>
      </c>
      <c r="S67" s="252">
        <v>0</v>
      </c>
      <c r="T67" s="252"/>
      <c r="U67" s="252"/>
      <c r="V67" s="252"/>
      <c r="W67" s="252"/>
      <c r="X67" s="251"/>
      <c r="Y67" s="213" t="b">
        <f t="shared" si="0"/>
        <v>1</v>
      </c>
      <c r="Z67" s="214">
        <f t="shared" si="1"/>
        <v>0.5</v>
      </c>
      <c r="AA67" s="213" t="b">
        <f t="shared" si="2"/>
        <v>1</v>
      </c>
      <c r="AB67" s="213" t="b">
        <f t="shared" si="3"/>
        <v>1</v>
      </c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</row>
    <row r="68" spans="1:49" s="207" customFormat="1" ht="24">
      <c r="A68" s="276">
        <v>66</v>
      </c>
      <c r="B68" s="221" t="s">
        <v>375</v>
      </c>
      <c r="C68" s="243" t="s">
        <v>27</v>
      </c>
      <c r="D68" s="277" t="s">
        <v>85</v>
      </c>
      <c r="E68" s="244" t="s">
        <v>484</v>
      </c>
      <c r="F68" s="221" t="s">
        <v>86</v>
      </c>
      <c r="G68" s="278" t="s">
        <v>587</v>
      </c>
      <c r="H68" s="221" t="s">
        <v>23</v>
      </c>
      <c r="I68" s="247">
        <v>0.267</v>
      </c>
      <c r="J68" s="221" t="s">
        <v>588</v>
      </c>
      <c r="K68" s="248">
        <v>367167</v>
      </c>
      <c r="L68" s="248">
        <v>183583.5</v>
      </c>
      <c r="M68" s="249">
        <f t="shared" si="5"/>
        <v>183583.5</v>
      </c>
      <c r="N68" s="250">
        <v>0.5</v>
      </c>
      <c r="O68" s="279"/>
      <c r="P68" s="279"/>
      <c r="Q68" s="252"/>
      <c r="R68" s="252">
        <v>183583.5</v>
      </c>
      <c r="S68" s="252">
        <v>0</v>
      </c>
      <c r="T68" s="252"/>
      <c r="U68" s="252"/>
      <c r="V68" s="252"/>
      <c r="W68" s="252"/>
      <c r="X68" s="251"/>
      <c r="Y68" s="213" t="b">
        <f aca="true" t="shared" si="6" ref="Y68:Y108">L68=SUM(O68:X68)</f>
        <v>1</v>
      </c>
      <c r="Z68" s="214">
        <f aca="true" t="shared" si="7" ref="Z68:Z108">ROUND(L68/K68,4)</f>
        <v>0.5</v>
      </c>
      <c r="AA68" s="213" t="b">
        <f aca="true" t="shared" si="8" ref="AA68:AA108">Z68=N68</f>
        <v>1</v>
      </c>
      <c r="AB68" s="213" t="b">
        <f aca="true" t="shared" si="9" ref="AB68:AB108">K68=L68+M68</f>
        <v>1</v>
      </c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</row>
    <row r="69" spans="1:49" s="207" customFormat="1" ht="24">
      <c r="A69" s="276">
        <v>67</v>
      </c>
      <c r="B69" s="221" t="s">
        <v>376</v>
      </c>
      <c r="C69" s="243" t="s">
        <v>27</v>
      </c>
      <c r="D69" s="277" t="s">
        <v>78</v>
      </c>
      <c r="E69" s="244" t="s">
        <v>485</v>
      </c>
      <c r="F69" s="221" t="s">
        <v>79</v>
      </c>
      <c r="G69" s="255" t="s">
        <v>589</v>
      </c>
      <c r="H69" s="221" t="s">
        <v>23</v>
      </c>
      <c r="I69" s="247">
        <v>0.387</v>
      </c>
      <c r="J69" s="254" t="s">
        <v>590</v>
      </c>
      <c r="K69" s="248">
        <v>842280</v>
      </c>
      <c r="L69" s="248">
        <v>505368</v>
      </c>
      <c r="M69" s="249">
        <f t="shared" si="5"/>
        <v>336912</v>
      </c>
      <c r="N69" s="250">
        <v>0.6</v>
      </c>
      <c r="O69" s="279"/>
      <c r="P69" s="279"/>
      <c r="Q69" s="252"/>
      <c r="R69" s="252">
        <v>505368</v>
      </c>
      <c r="S69" s="252">
        <v>0</v>
      </c>
      <c r="T69" s="252"/>
      <c r="U69" s="252"/>
      <c r="V69" s="252"/>
      <c r="W69" s="252"/>
      <c r="X69" s="251"/>
      <c r="Y69" s="213" t="b">
        <f t="shared" si="6"/>
        <v>1</v>
      </c>
      <c r="Z69" s="214">
        <f t="shared" si="7"/>
        <v>0.6</v>
      </c>
      <c r="AA69" s="213" t="b">
        <f t="shared" si="8"/>
        <v>1</v>
      </c>
      <c r="AB69" s="213" t="b">
        <f t="shared" si="9"/>
        <v>1</v>
      </c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</row>
    <row r="70" spans="1:49" s="207" customFormat="1" ht="24">
      <c r="A70" s="276">
        <v>68</v>
      </c>
      <c r="B70" s="221" t="s">
        <v>377</v>
      </c>
      <c r="C70" s="243" t="s">
        <v>27</v>
      </c>
      <c r="D70" s="283" t="s">
        <v>415</v>
      </c>
      <c r="E70" s="284" t="s">
        <v>416</v>
      </c>
      <c r="F70" s="285" t="s">
        <v>74</v>
      </c>
      <c r="G70" s="286" t="s">
        <v>885</v>
      </c>
      <c r="H70" s="285" t="s">
        <v>20</v>
      </c>
      <c r="I70" s="287">
        <v>0.419</v>
      </c>
      <c r="J70" s="285" t="s">
        <v>245</v>
      </c>
      <c r="K70" s="288">
        <v>1468500</v>
      </c>
      <c r="L70" s="248">
        <f>ROUNDDOWN(K70*N70,1)</f>
        <v>1027950</v>
      </c>
      <c r="M70" s="249">
        <f t="shared" si="5"/>
        <v>440550</v>
      </c>
      <c r="N70" s="250">
        <v>0.7</v>
      </c>
      <c r="O70" s="279"/>
      <c r="P70" s="279"/>
      <c r="Q70" s="252"/>
      <c r="R70" s="252">
        <f>L70</f>
        <v>1027950</v>
      </c>
      <c r="S70" s="252">
        <v>0</v>
      </c>
      <c r="T70" s="252"/>
      <c r="U70" s="252"/>
      <c r="V70" s="252"/>
      <c r="W70" s="252"/>
      <c r="X70" s="251"/>
      <c r="Y70" s="213" t="b">
        <f t="shared" si="6"/>
        <v>1</v>
      </c>
      <c r="Z70" s="214">
        <f t="shared" si="7"/>
        <v>0.7</v>
      </c>
      <c r="AA70" s="213" t="b">
        <f t="shared" si="8"/>
        <v>1</v>
      </c>
      <c r="AB70" s="213" t="b">
        <f t="shared" si="9"/>
        <v>1</v>
      </c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</row>
    <row r="71" spans="1:49" s="207" customFormat="1" ht="36">
      <c r="A71" s="276">
        <v>69</v>
      </c>
      <c r="B71" s="221" t="s">
        <v>378</v>
      </c>
      <c r="C71" s="243" t="s">
        <v>27</v>
      </c>
      <c r="D71" s="283" t="s">
        <v>457</v>
      </c>
      <c r="E71" s="284" t="s">
        <v>458</v>
      </c>
      <c r="F71" s="285" t="s">
        <v>74</v>
      </c>
      <c r="G71" s="289" t="s">
        <v>591</v>
      </c>
      <c r="H71" s="285" t="s">
        <v>23</v>
      </c>
      <c r="I71" s="287">
        <v>0.126</v>
      </c>
      <c r="J71" s="290" t="s">
        <v>543</v>
      </c>
      <c r="K71" s="288">
        <v>745189</v>
      </c>
      <c r="L71" s="248">
        <v>596151.2000000001</v>
      </c>
      <c r="M71" s="249">
        <f t="shared" si="5"/>
        <v>149037.79999999993</v>
      </c>
      <c r="N71" s="250">
        <v>0.8</v>
      </c>
      <c r="O71" s="279"/>
      <c r="P71" s="279"/>
      <c r="Q71" s="252"/>
      <c r="R71" s="252">
        <v>596151.2000000001</v>
      </c>
      <c r="S71" s="252">
        <v>0</v>
      </c>
      <c r="T71" s="252"/>
      <c r="U71" s="252"/>
      <c r="V71" s="252"/>
      <c r="W71" s="252"/>
      <c r="X71" s="251"/>
      <c r="Y71" s="213" t="b">
        <f t="shared" si="6"/>
        <v>1</v>
      </c>
      <c r="Z71" s="214">
        <f t="shared" si="7"/>
        <v>0.8</v>
      </c>
      <c r="AA71" s="213" t="b">
        <f t="shared" si="8"/>
        <v>1</v>
      </c>
      <c r="AB71" s="213" t="b">
        <f t="shared" si="9"/>
        <v>1</v>
      </c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</row>
    <row r="72" spans="1:49" s="207" customFormat="1" ht="36">
      <c r="A72" s="276">
        <v>70</v>
      </c>
      <c r="B72" s="221" t="s">
        <v>379</v>
      </c>
      <c r="C72" s="243" t="s">
        <v>27</v>
      </c>
      <c r="D72" s="277" t="s">
        <v>486</v>
      </c>
      <c r="E72" s="244" t="s">
        <v>487</v>
      </c>
      <c r="F72" s="221" t="s">
        <v>73</v>
      </c>
      <c r="G72" s="255" t="s">
        <v>592</v>
      </c>
      <c r="H72" s="221" t="s">
        <v>20</v>
      </c>
      <c r="I72" s="247">
        <v>0.183</v>
      </c>
      <c r="J72" s="285" t="s">
        <v>593</v>
      </c>
      <c r="K72" s="248">
        <v>750000</v>
      </c>
      <c r="L72" s="248">
        <v>375000</v>
      </c>
      <c r="M72" s="249">
        <f t="shared" si="5"/>
        <v>375000</v>
      </c>
      <c r="N72" s="250">
        <v>0.5</v>
      </c>
      <c r="O72" s="279"/>
      <c r="P72" s="279"/>
      <c r="Q72" s="252"/>
      <c r="R72" s="252">
        <v>375000</v>
      </c>
      <c r="S72" s="252">
        <v>0</v>
      </c>
      <c r="T72" s="252"/>
      <c r="U72" s="252"/>
      <c r="V72" s="252"/>
      <c r="W72" s="252"/>
      <c r="X72" s="251"/>
      <c r="Y72" s="213" t="b">
        <f t="shared" si="6"/>
        <v>1</v>
      </c>
      <c r="Z72" s="214">
        <f t="shared" si="7"/>
        <v>0.5</v>
      </c>
      <c r="AA72" s="213" t="b">
        <f t="shared" si="8"/>
        <v>1</v>
      </c>
      <c r="AB72" s="213" t="b">
        <f t="shared" si="9"/>
        <v>1</v>
      </c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</row>
    <row r="73" spans="1:49" s="207" customFormat="1" ht="24">
      <c r="A73" s="276">
        <v>71</v>
      </c>
      <c r="B73" s="221" t="s">
        <v>380</v>
      </c>
      <c r="C73" s="243" t="s">
        <v>27</v>
      </c>
      <c r="D73" s="277" t="s">
        <v>488</v>
      </c>
      <c r="E73" s="244" t="s">
        <v>489</v>
      </c>
      <c r="F73" s="221" t="s">
        <v>82</v>
      </c>
      <c r="G73" s="278" t="s">
        <v>594</v>
      </c>
      <c r="H73" s="221" t="s">
        <v>20</v>
      </c>
      <c r="I73" s="247">
        <v>0.25</v>
      </c>
      <c r="J73" s="221" t="s">
        <v>519</v>
      </c>
      <c r="K73" s="248">
        <v>527052</v>
      </c>
      <c r="L73" s="248">
        <v>421641.60000000003</v>
      </c>
      <c r="M73" s="249">
        <f t="shared" si="5"/>
        <v>105410.39999999997</v>
      </c>
      <c r="N73" s="250">
        <v>0.8</v>
      </c>
      <c r="O73" s="279"/>
      <c r="P73" s="279"/>
      <c r="Q73" s="252"/>
      <c r="R73" s="252">
        <v>421641.60000000003</v>
      </c>
      <c r="S73" s="252">
        <v>0</v>
      </c>
      <c r="T73" s="252"/>
      <c r="U73" s="252"/>
      <c r="V73" s="252"/>
      <c r="W73" s="252"/>
      <c r="X73" s="251"/>
      <c r="Y73" s="213" t="b">
        <f t="shared" si="6"/>
        <v>1</v>
      </c>
      <c r="Z73" s="214">
        <f t="shared" si="7"/>
        <v>0.8</v>
      </c>
      <c r="AA73" s="213" t="b">
        <f t="shared" si="8"/>
        <v>1</v>
      </c>
      <c r="AB73" s="213" t="b">
        <f t="shared" si="9"/>
        <v>1</v>
      </c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</row>
    <row r="74" spans="1:49" s="207" customFormat="1" ht="24">
      <c r="A74" s="276">
        <v>72</v>
      </c>
      <c r="B74" s="221" t="s">
        <v>381</v>
      </c>
      <c r="C74" s="243" t="s">
        <v>27</v>
      </c>
      <c r="D74" s="277" t="s">
        <v>161</v>
      </c>
      <c r="E74" s="244" t="s">
        <v>490</v>
      </c>
      <c r="F74" s="221" t="s">
        <v>97</v>
      </c>
      <c r="G74" s="278" t="s">
        <v>162</v>
      </c>
      <c r="H74" s="221" t="s">
        <v>20</v>
      </c>
      <c r="I74" s="247">
        <v>0.35</v>
      </c>
      <c r="J74" s="221" t="s">
        <v>595</v>
      </c>
      <c r="K74" s="248">
        <v>518693</v>
      </c>
      <c r="L74" s="248">
        <v>259346.5</v>
      </c>
      <c r="M74" s="249">
        <f t="shared" si="5"/>
        <v>259346.5</v>
      </c>
      <c r="N74" s="250">
        <v>0.5</v>
      </c>
      <c r="O74" s="279"/>
      <c r="P74" s="279"/>
      <c r="Q74" s="252"/>
      <c r="R74" s="252">
        <v>259346.5</v>
      </c>
      <c r="S74" s="252">
        <v>0</v>
      </c>
      <c r="T74" s="252"/>
      <c r="U74" s="252"/>
      <c r="V74" s="252"/>
      <c r="W74" s="252"/>
      <c r="X74" s="251"/>
      <c r="Y74" s="213" t="b">
        <f t="shared" si="6"/>
        <v>1</v>
      </c>
      <c r="Z74" s="214">
        <f t="shared" si="7"/>
        <v>0.5</v>
      </c>
      <c r="AA74" s="213" t="b">
        <f t="shared" si="8"/>
        <v>1</v>
      </c>
      <c r="AB74" s="213" t="b">
        <f t="shared" si="9"/>
        <v>1</v>
      </c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</row>
    <row r="75" spans="1:49" s="207" customFormat="1" ht="24">
      <c r="A75" s="276">
        <v>73</v>
      </c>
      <c r="B75" s="221" t="s">
        <v>382</v>
      </c>
      <c r="C75" s="243" t="s">
        <v>27</v>
      </c>
      <c r="D75" s="277" t="s">
        <v>491</v>
      </c>
      <c r="E75" s="244" t="s">
        <v>492</v>
      </c>
      <c r="F75" s="221" t="s">
        <v>97</v>
      </c>
      <c r="G75" s="255" t="s">
        <v>596</v>
      </c>
      <c r="H75" s="221" t="s">
        <v>20</v>
      </c>
      <c r="I75" s="247">
        <v>2.107</v>
      </c>
      <c r="J75" s="285" t="s">
        <v>597</v>
      </c>
      <c r="K75" s="248">
        <v>2240009</v>
      </c>
      <c r="L75" s="248">
        <v>1344005.4</v>
      </c>
      <c r="M75" s="249">
        <f t="shared" si="5"/>
        <v>896003.6000000001</v>
      </c>
      <c r="N75" s="250">
        <v>0.6</v>
      </c>
      <c r="O75" s="279"/>
      <c r="P75" s="279"/>
      <c r="Q75" s="252"/>
      <c r="R75" s="252">
        <v>1344005.4</v>
      </c>
      <c r="S75" s="252">
        <v>0</v>
      </c>
      <c r="T75" s="252"/>
      <c r="U75" s="252"/>
      <c r="V75" s="252"/>
      <c r="W75" s="252"/>
      <c r="X75" s="251"/>
      <c r="Y75" s="213" t="b">
        <f t="shared" si="6"/>
        <v>1</v>
      </c>
      <c r="Z75" s="214">
        <f t="shared" si="7"/>
        <v>0.6</v>
      </c>
      <c r="AA75" s="213" t="b">
        <f t="shared" si="8"/>
        <v>1</v>
      </c>
      <c r="AB75" s="213" t="b">
        <f t="shared" si="9"/>
        <v>1</v>
      </c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</row>
    <row r="76" spans="1:49" s="207" customFormat="1" ht="24">
      <c r="A76" s="276">
        <v>74</v>
      </c>
      <c r="B76" s="221" t="s">
        <v>383</v>
      </c>
      <c r="C76" s="243" t="s">
        <v>27</v>
      </c>
      <c r="D76" s="277" t="s">
        <v>493</v>
      </c>
      <c r="E76" s="244" t="s">
        <v>494</v>
      </c>
      <c r="F76" s="221" t="s">
        <v>548</v>
      </c>
      <c r="G76" s="255" t="s">
        <v>598</v>
      </c>
      <c r="H76" s="221" t="s">
        <v>23</v>
      </c>
      <c r="I76" s="247">
        <v>0.775</v>
      </c>
      <c r="J76" s="290" t="s">
        <v>531</v>
      </c>
      <c r="K76" s="248">
        <v>726312</v>
      </c>
      <c r="L76" s="248">
        <f>ROUNDDOWN(K76*N76,1)</f>
        <v>581049.6</v>
      </c>
      <c r="M76" s="249">
        <f>K76-L76</f>
        <v>145262.40000000002</v>
      </c>
      <c r="N76" s="250">
        <v>0.8</v>
      </c>
      <c r="O76" s="279"/>
      <c r="P76" s="279"/>
      <c r="Q76" s="252"/>
      <c r="R76" s="252">
        <f>L76</f>
        <v>581049.6</v>
      </c>
      <c r="S76" s="252">
        <v>0</v>
      </c>
      <c r="T76" s="252"/>
      <c r="U76" s="252"/>
      <c r="V76" s="252"/>
      <c r="W76" s="252"/>
      <c r="X76" s="251"/>
      <c r="Y76" s="213" t="b">
        <f t="shared" si="6"/>
        <v>1</v>
      </c>
      <c r="Z76" s="214">
        <f t="shared" si="7"/>
        <v>0.8</v>
      </c>
      <c r="AA76" s="213" t="b">
        <f t="shared" si="8"/>
        <v>1</v>
      </c>
      <c r="AB76" s="213" t="b">
        <f t="shared" si="9"/>
        <v>1</v>
      </c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</row>
    <row r="77" spans="1:49" s="207" customFormat="1" ht="24">
      <c r="A77" s="276">
        <v>75</v>
      </c>
      <c r="B77" s="221" t="s">
        <v>384</v>
      </c>
      <c r="C77" s="243" t="s">
        <v>27</v>
      </c>
      <c r="D77" s="277" t="s">
        <v>169</v>
      </c>
      <c r="E77" s="244" t="s">
        <v>495</v>
      </c>
      <c r="F77" s="221" t="s">
        <v>100</v>
      </c>
      <c r="G77" s="255" t="s">
        <v>599</v>
      </c>
      <c r="H77" s="221" t="s">
        <v>20</v>
      </c>
      <c r="I77" s="247">
        <v>0.501</v>
      </c>
      <c r="J77" s="221" t="s">
        <v>236</v>
      </c>
      <c r="K77" s="248">
        <v>1830413</v>
      </c>
      <c r="L77" s="248">
        <v>915206.5</v>
      </c>
      <c r="M77" s="249">
        <f t="shared" si="5"/>
        <v>915206.5</v>
      </c>
      <c r="N77" s="250">
        <v>0.5</v>
      </c>
      <c r="O77" s="279"/>
      <c r="P77" s="279"/>
      <c r="Q77" s="252"/>
      <c r="R77" s="252">
        <v>915206.5</v>
      </c>
      <c r="S77" s="252">
        <v>0</v>
      </c>
      <c r="T77" s="252"/>
      <c r="U77" s="252"/>
      <c r="V77" s="252"/>
      <c r="W77" s="252"/>
      <c r="X77" s="251"/>
      <c r="Y77" s="213" t="b">
        <f t="shared" si="6"/>
        <v>1</v>
      </c>
      <c r="Z77" s="214">
        <f t="shared" si="7"/>
        <v>0.5</v>
      </c>
      <c r="AA77" s="213" t="b">
        <f t="shared" si="8"/>
        <v>1</v>
      </c>
      <c r="AB77" s="213" t="b">
        <f t="shared" si="9"/>
        <v>1</v>
      </c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</row>
    <row r="78" spans="1:49" s="207" customFormat="1" ht="24">
      <c r="A78" s="276">
        <v>76</v>
      </c>
      <c r="B78" s="221" t="s">
        <v>385</v>
      </c>
      <c r="C78" s="243" t="s">
        <v>27</v>
      </c>
      <c r="D78" s="277" t="s">
        <v>496</v>
      </c>
      <c r="E78" s="244" t="s">
        <v>497</v>
      </c>
      <c r="F78" s="221" t="s">
        <v>97</v>
      </c>
      <c r="G78" s="278" t="s">
        <v>600</v>
      </c>
      <c r="H78" s="221" t="s">
        <v>56</v>
      </c>
      <c r="I78" s="247">
        <v>0.915</v>
      </c>
      <c r="J78" s="221" t="s">
        <v>593</v>
      </c>
      <c r="K78" s="248">
        <v>3169384</v>
      </c>
      <c r="L78" s="248">
        <v>1901630.4</v>
      </c>
      <c r="M78" s="249">
        <f aca="true" t="shared" si="10" ref="M78:M89">K78-L78</f>
        <v>1267753.6</v>
      </c>
      <c r="N78" s="250">
        <v>0.6</v>
      </c>
      <c r="O78" s="279"/>
      <c r="P78" s="279"/>
      <c r="Q78" s="252"/>
      <c r="R78" s="252">
        <v>1901630.4</v>
      </c>
      <c r="S78" s="252">
        <v>0</v>
      </c>
      <c r="T78" s="252"/>
      <c r="U78" s="252"/>
      <c r="V78" s="252"/>
      <c r="W78" s="252"/>
      <c r="X78" s="251"/>
      <c r="Y78" s="213" t="b">
        <f t="shared" si="6"/>
        <v>1</v>
      </c>
      <c r="Z78" s="214">
        <f t="shared" si="7"/>
        <v>0.6</v>
      </c>
      <c r="AA78" s="213" t="b">
        <f t="shared" si="8"/>
        <v>1</v>
      </c>
      <c r="AB78" s="213" t="b">
        <f t="shared" si="9"/>
        <v>1</v>
      </c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</row>
    <row r="79" spans="1:49" s="207" customFormat="1" ht="24">
      <c r="A79" s="276">
        <v>77</v>
      </c>
      <c r="B79" s="221" t="s">
        <v>386</v>
      </c>
      <c r="C79" s="243" t="s">
        <v>27</v>
      </c>
      <c r="D79" s="277" t="s">
        <v>498</v>
      </c>
      <c r="E79" s="244" t="s">
        <v>499</v>
      </c>
      <c r="F79" s="221" t="s">
        <v>109</v>
      </c>
      <c r="G79" s="278" t="s">
        <v>601</v>
      </c>
      <c r="H79" s="221" t="s">
        <v>20</v>
      </c>
      <c r="I79" s="247">
        <v>0.385</v>
      </c>
      <c r="J79" s="221" t="s">
        <v>256</v>
      </c>
      <c r="K79" s="248">
        <v>400000</v>
      </c>
      <c r="L79" s="248">
        <v>200000</v>
      </c>
      <c r="M79" s="249">
        <f t="shared" si="10"/>
        <v>200000</v>
      </c>
      <c r="N79" s="250">
        <v>0.5</v>
      </c>
      <c r="O79" s="279"/>
      <c r="P79" s="279"/>
      <c r="Q79" s="252"/>
      <c r="R79" s="252">
        <v>200000</v>
      </c>
      <c r="S79" s="252">
        <v>0</v>
      </c>
      <c r="T79" s="252"/>
      <c r="U79" s="252"/>
      <c r="V79" s="252"/>
      <c r="W79" s="252"/>
      <c r="X79" s="251"/>
      <c r="Y79" s="213" t="b">
        <f t="shared" si="6"/>
        <v>1</v>
      </c>
      <c r="Z79" s="214">
        <f t="shared" si="7"/>
        <v>0.5</v>
      </c>
      <c r="AA79" s="213" t="b">
        <f t="shared" si="8"/>
        <v>1</v>
      </c>
      <c r="AB79" s="213" t="b">
        <f t="shared" si="9"/>
        <v>1</v>
      </c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</row>
    <row r="80" spans="1:49" s="207" customFormat="1" ht="36">
      <c r="A80" s="276">
        <v>78</v>
      </c>
      <c r="B80" s="221" t="s">
        <v>387</v>
      </c>
      <c r="C80" s="243" t="s">
        <v>27</v>
      </c>
      <c r="D80" s="277" t="s">
        <v>159</v>
      </c>
      <c r="E80" s="244" t="s">
        <v>500</v>
      </c>
      <c r="F80" s="221" t="s">
        <v>74</v>
      </c>
      <c r="G80" s="255" t="s">
        <v>602</v>
      </c>
      <c r="H80" s="221" t="s">
        <v>56</v>
      </c>
      <c r="I80" s="247">
        <v>0.218</v>
      </c>
      <c r="J80" s="221" t="s">
        <v>247</v>
      </c>
      <c r="K80" s="248">
        <v>1599000</v>
      </c>
      <c r="L80" s="248">
        <v>799500</v>
      </c>
      <c r="M80" s="249">
        <f t="shared" si="10"/>
        <v>799500</v>
      </c>
      <c r="N80" s="250">
        <v>0.5</v>
      </c>
      <c r="O80" s="279"/>
      <c r="P80" s="279"/>
      <c r="Q80" s="252"/>
      <c r="R80" s="252">
        <v>799500</v>
      </c>
      <c r="S80" s="252">
        <v>0</v>
      </c>
      <c r="T80" s="252"/>
      <c r="U80" s="252"/>
      <c r="V80" s="252"/>
      <c r="W80" s="252"/>
      <c r="X80" s="251"/>
      <c r="Y80" s="213" t="b">
        <f t="shared" si="6"/>
        <v>1</v>
      </c>
      <c r="Z80" s="214">
        <f t="shared" si="7"/>
        <v>0.5</v>
      </c>
      <c r="AA80" s="213" t="b">
        <f t="shared" si="8"/>
        <v>1</v>
      </c>
      <c r="AB80" s="213" t="b">
        <f t="shared" si="9"/>
        <v>1</v>
      </c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</row>
    <row r="81" spans="1:49" s="180" customFormat="1" ht="24">
      <c r="A81" s="276">
        <v>79</v>
      </c>
      <c r="B81" s="222" t="s">
        <v>388</v>
      </c>
      <c r="C81" s="253" t="s">
        <v>24</v>
      </c>
      <c r="D81" s="263" t="s">
        <v>95</v>
      </c>
      <c r="E81" s="223" t="s">
        <v>501</v>
      </c>
      <c r="F81" s="222" t="s">
        <v>97</v>
      </c>
      <c r="G81" s="224" t="s">
        <v>603</v>
      </c>
      <c r="H81" s="222" t="s">
        <v>56</v>
      </c>
      <c r="I81" s="225">
        <v>1.51</v>
      </c>
      <c r="J81" s="222" t="s">
        <v>604</v>
      </c>
      <c r="K81" s="227">
        <v>5918909</v>
      </c>
      <c r="L81" s="227">
        <v>2959454.5</v>
      </c>
      <c r="M81" s="228">
        <f t="shared" si="10"/>
        <v>2959454.5</v>
      </c>
      <c r="N81" s="229">
        <v>0.5</v>
      </c>
      <c r="O81" s="242"/>
      <c r="P81" s="242"/>
      <c r="Q81" s="240"/>
      <c r="R81" s="240">
        <v>980262</v>
      </c>
      <c r="S81" s="240">
        <v>1979192.5</v>
      </c>
      <c r="T81" s="240"/>
      <c r="U81" s="240"/>
      <c r="V81" s="240"/>
      <c r="W81" s="240"/>
      <c r="X81" s="231"/>
      <c r="Y81" s="213" t="b">
        <f t="shared" si="6"/>
        <v>1</v>
      </c>
      <c r="Z81" s="214">
        <f t="shared" si="7"/>
        <v>0.5</v>
      </c>
      <c r="AA81" s="213" t="b">
        <f t="shared" si="8"/>
        <v>1</v>
      </c>
      <c r="AB81" s="213" t="b">
        <f t="shared" si="9"/>
        <v>1</v>
      </c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</row>
    <row r="82" spans="1:49" s="207" customFormat="1" ht="24">
      <c r="A82" s="276">
        <v>80</v>
      </c>
      <c r="B82" s="221" t="s">
        <v>389</v>
      </c>
      <c r="C82" s="243" t="s">
        <v>27</v>
      </c>
      <c r="D82" s="277" t="s">
        <v>153</v>
      </c>
      <c r="E82" s="244" t="s">
        <v>502</v>
      </c>
      <c r="F82" s="221" t="s">
        <v>82</v>
      </c>
      <c r="G82" s="278" t="s">
        <v>605</v>
      </c>
      <c r="H82" s="221" t="s">
        <v>20</v>
      </c>
      <c r="I82" s="247">
        <v>1.012</v>
      </c>
      <c r="J82" s="221" t="s">
        <v>606</v>
      </c>
      <c r="K82" s="248">
        <v>3117610</v>
      </c>
      <c r="L82" s="291">
        <f>ROUNDDOWN(K82*N82,1)</f>
        <v>2182327</v>
      </c>
      <c r="M82" s="249">
        <f t="shared" si="10"/>
        <v>935283</v>
      </c>
      <c r="N82" s="250">
        <v>0.7</v>
      </c>
      <c r="O82" s="279"/>
      <c r="P82" s="279"/>
      <c r="Q82" s="252"/>
      <c r="R82" s="252">
        <f>L82</f>
        <v>2182327</v>
      </c>
      <c r="S82" s="252">
        <v>0</v>
      </c>
      <c r="T82" s="252"/>
      <c r="U82" s="252"/>
      <c r="V82" s="252"/>
      <c r="W82" s="252"/>
      <c r="X82" s="251"/>
      <c r="Y82" s="213" t="b">
        <f t="shared" si="6"/>
        <v>1</v>
      </c>
      <c r="Z82" s="214">
        <f t="shared" si="7"/>
        <v>0.7</v>
      </c>
      <c r="AA82" s="213" t="b">
        <f t="shared" si="8"/>
        <v>1</v>
      </c>
      <c r="AB82" s="213" t="b">
        <f t="shared" si="9"/>
        <v>1</v>
      </c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</row>
    <row r="83" spans="1:49" s="207" customFormat="1" ht="36">
      <c r="A83" s="276">
        <v>81</v>
      </c>
      <c r="B83" s="221" t="s">
        <v>390</v>
      </c>
      <c r="C83" s="243" t="s">
        <v>27</v>
      </c>
      <c r="D83" s="277" t="s">
        <v>503</v>
      </c>
      <c r="E83" s="244" t="s">
        <v>504</v>
      </c>
      <c r="F83" s="221" t="s">
        <v>77</v>
      </c>
      <c r="G83" s="278" t="s">
        <v>607</v>
      </c>
      <c r="H83" s="221" t="s">
        <v>20</v>
      </c>
      <c r="I83" s="247">
        <v>0.808</v>
      </c>
      <c r="J83" s="221" t="s">
        <v>310</v>
      </c>
      <c r="K83" s="248">
        <v>1998504</v>
      </c>
      <c r="L83" s="248">
        <f>ROUNDDOWN(K83*N83,1)</f>
        <v>999252</v>
      </c>
      <c r="M83" s="249">
        <f>K83-L83</f>
        <v>999252</v>
      </c>
      <c r="N83" s="250">
        <v>0.5</v>
      </c>
      <c r="O83" s="279"/>
      <c r="P83" s="279"/>
      <c r="Q83" s="252"/>
      <c r="R83" s="252">
        <f>L83</f>
        <v>999252</v>
      </c>
      <c r="S83" s="252">
        <v>0</v>
      </c>
      <c r="T83" s="252"/>
      <c r="U83" s="252"/>
      <c r="V83" s="252"/>
      <c r="W83" s="252"/>
      <c r="X83" s="251"/>
      <c r="Y83" s="213" t="b">
        <f t="shared" si="6"/>
        <v>1</v>
      </c>
      <c r="Z83" s="214">
        <f t="shared" si="7"/>
        <v>0.5</v>
      </c>
      <c r="AA83" s="213" t="b">
        <f t="shared" si="8"/>
        <v>1</v>
      </c>
      <c r="AB83" s="213" t="b">
        <f t="shared" si="9"/>
        <v>1</v>
      </c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</row>
    <row r="84" spans="1:49" s="180" customFormat="1" ht="31.5" customHeight="1">
      <c r="A84" s="276">
        <v>82</v>
      </c>
      <c r="B84" s="222" t="s">
        <v>391</v>
      </c>
      <c r="C84" s="253" t="s">
        <v>24</v>
      </c>
      <c r="D84" s="263" t="s">
        <v>505</v>
      </c>
      <c r="E84" s="223" t="s">
        <v>506</v>
      </c>
      <c r="F84" s="222" t="s">
        <v>76</v>
      </c>
      <c r="G84" s="280" t="s">
        <v>608</v>
      </c>
      <c r="H84" s="222" t="s">
        <v>20</v>
      </c>
      <c r="I84" s="225">
        <v>1.841</v>
      </c>
      <c r="J84" s="222" t="s">
        <v>572</v>
      </c>
      <c r="K84" s="227">
        <v>2257363</v>
      </c>
      <c r="L84" s="227">
        <v>1128681.5</v>
      </c>
      <c r="M84" s="228">
        <f t="shared" si="10"/>
        <v>1128681.5</v>
      </c>
      <c r="N84" s="229">
        <v>0.5</v>
      </c>
      <c r="O84" s="242"/>
      <c r="P84" s="242"/>
      <c r="Q84" s="240"/>
      <c r="R84" s="240">
        <v>719931.5</v>
      </c>
      <c r="S84" s="240">
        <v>408750</v>
      </c>
      <c r="T84" s="240"/>
      <c r="U84" s="240"/>
      <c r="V84" s="240"/>
      <c r="W84" s="240"/>
      <c r="X84" s="231"/>
      <c r="Y84" s="213" t="b">
        <f t="shared" si="6"/>
        <v>1</v>
      </c>
      <c r="Z84" s="214">
        <f t="shared" si="7"/>
        <v>0.5</v>
      </c>
      <c r="AA84" s="213" t="b">
        <f t="shared" si="8"/>
        <v>1</v>
      </c>
      <c r="AB84" s="213" t="b">
        <f t="shared" si="9"/>
        <v>1</v>
      </c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</row>
    <row r="85" spans="1:49" s="207" customFormat="1" ht="24">
      <c r="A85" s="276">
        <v>83</v>
      </c>
      <c r="B85" s="221" t="s">
        <v>392</v>
      </c>
      <c r="C85" s="243" t="s">
        <v>27</v>
      </c>
      <c r="D85" s="277" t="s">
        <v>475</v>
      </c>
      <c r="E85" s="244" t="s">
        <v>476</v>
      </c>
      <c r="F85" s="221" t="s">
        <v>575</v>
      </c>
      <c r="G85" s="255" t="s">
        <v>609</v>
      </c>
      <c r="H85" s="221" t="s">
        <v>23</v>
      </c>
      <c r="I85" s="247">
        <v>1.1</v>
      </c>
      <c r="J85" s="221" t="s">
        <v>254</v>
      </c>
      <c r="K85" s="248">
        <v>440000</v>
      </c>
      <c r="L85" s="248">
        <v>220000</v>
      </c>
      <c r="M85" s="249">
        <f t="shared" si="10"/>
        <v>220000</v>
      </c>
      <c r="N85" s="292">
        <v>0.5</v>
      </c>
      <c r="O85" s="279"/>
      <c r="P85" s="279"/>
      <c r="Q85" s="252"/>
      <c r="R85" s="252">
        <v>220000</v>
      </c>
      <c r="S85" s="252">
        <v>0</v>
      </c>
      <c r="T85" s="252"/>
      <c r="U85" s="252"/>
      <c r="V85" s="252"/>
      <c r="W85" s="252"/>
      <c r="X85" s="293"/>
      <c r="Y85" s="213" t="b">
        <f t="shared" si="6"/>
        <v>1</v>
      </c>
      <c r="Z85" s="214">
        <f t="shared" si="7"/>
        <v>0.5</v>
      </c>
      <c r="AA85" s="213" t="b">
        <f t="shared" si="8"/>
        <v>1</v>
      </c>
      <c r="AB85" s="213" t="b">
        <f t="shared" si="9"/>
        <v>1</v>
      </c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</row>
    <row r="86" spans="1:49" s="207" customFormat="1" ht="24">
      <c r="A86" s="276">
        <v>84</v>
      </c>
      <c r="B86" s="221" t="s">
        <v>393</v>
      </c>
      <c r="C86" s="221" t="s">
        <v>27</v>
      </c>
      <c r="D86" s="277" t="s">
        <v>507</v>
      </c>
      <c r="E86" s="244" t="s">
        <v>508</v>
      </c>
      <c r="F86" s="221" t="s">
        <v>86</v>
      </c>
      <c r="G86" s="255" t="s">
        <v>610</v>
      </c>
      <c r="H86" s="221" t="s">
        <v>23</v>
      </c>
      <c r="I86" s="247">
        <v>0.269</v>
      </c>
      <c r="J86" s="254" t="s">
        <v>238</v>
      </c>
      <c r="K86" s="248">
        <v>1050000</v>
      </c>
      <c r="L86" s="248">
        <v>525000</v>
      </c>
      <c r="M86" s="249">
        <f t="shared" si="10"/>
        <v>525000</v>
      </c>
      <c r="N86" s="292">
        <v>0.5</v>
      </c>
      <c r="O86" s="279"/>
      <c r="P86" s="279"/>
      <c r="Q86" s="252"/>
      <c r="R86" s="294">
        <f>L86</f>
        <v>525000</v>
      </c>
      <c r="S86" s="252">
        <v>0</v>
      </c>
      <c r="T86" s="252"/>
      <c r="U86" s="252"/>
      <c r="V86" s="252"/>
      <c r="W86" s="252"/>
      <c r="X86" s="293"/>
      <c r="Y86" s="213" t="b">
        <f t="shared" si="6"/>
        <v>1</v>
      </c>
      <c r="Z86" s="214">
        <f t="shared" si="7"/>
        <v>0.5</v>
      </c>
      <c r="AA86" s="213" t="b">
        <f t="shared" si="8"/>
        <v>1</v>
      </c>
      <c r="AB86" s="213" t="b">
        <f t="shared" si="9"/>
        <v>1</v>
      </c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</row>
    <row r="87" spans="1:49" s="180" customFormat="1" ht="24">
      <c r="A87" s="276">
        <v>85</v>
      </c>
      <c r="B87" s="222" t="s">
        <v>394</v>
      </c>
      <c r="C87" s="222" t="s">
        <v>24</v>
      </c>
      <c r="D87" s="269" t="s">
        <v>455</v>
      </c>
      <c r="E87" s="270" t="s">
        <v>456</v>
      </c>
      <c r="F87" s="267" t="s">
        <v>77</v>
      </c>
      <c r="G87" s="224" t="s">
        <v>611</v>
      </c>
      <c r="H87" s="222" t="s">
        <v>23</v>
      </c>
      <c r="I87" s="225">
        <v>0.29</v>
      </c>
      <c r="J87" s="226" t="s">
        <v>560</v>
      </c>
      <c r="K87" s="227">
        <v>5350176</v>
      </c>
      <c r="L87" s="227">
        <f>ROUNDDOWN(K87*N87,1)</f>
        <v>2675088</v>
      </c>
      <c r="M87" s="228">
        <f>K87-L87</f>
        <v>2675088</v>
      </c>
      <c r="N87" s="229">
        <v>0.5</v>
      </c>
      <c r="O87" s="239"/>
      <c r="P87" s="239"/>
      <c r="Q87" s="239"/>
      <c r="R87" s="239">
        <f>L87-S87</f>
        <v>364982.3999999999</v>
      </c>
      <c r="S87" s="239">
        <v>2310105.6</v>
      </c>
      <c r="T87" s="256"/>
      <c r="U87" s="256"/>
      <c r="V87" s="256"/>
      <c r="W87" s="256"/>
      <c r="X87" s="256"/>
      <c r="Y87" s="213" t="b">
        <f t="shared" si="6"/>
        <v>1</v>
      </c>
      <c r="Z87" s="214">
        <f t="shared" si="7"/>
        <v>0.5</v>
      </c>
      <c r="AA87" s="213" t="b">
        <f t="shared" si="8"/>
        <v>1</v>
      </c>
      <c r="AB87" s="213" t="b">
        <f t="shared" si="9"/>
        <v>1</v>
      </c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</row>
    <row r="88" spans="1:49" s="180" customFormat="1" ht="48">
      <c r="A88" s="276">
        <v>86</v>
      </c>
      <c r="B88" s="222" t="s">
        <v>395</v>
      </c>
      <c r="C88" s="222" t="s">
        <v>24</v>
      </c>
      <c r="D88" s="263" t="s">
        <v>509</v>
      </c>
      <c r="E88" s="223" t="s">
        <v>510</v>
      </c>
      <c r="F88" s="222" t="s">
        <v>166</v>
      </c>
      <c r="G88" s="224" t="s">
        <v>612</v>
      </c>
      <c r="H88" s="222" t="s">
        <v>20</v>
      </c>
      <c r="I88" s="225">
        <v>0.318</v>
      </c>
      <c r="J88" s="226" t="s">
        <v>613</v>
      </c>
      <c r="K88" s="227">
        <v>1975738</v>
      </c>
      <c r="L88" s="227">
        <v>1185442.8</v>
      </c>
      <c r="M88" s="228">
        <v>790295.2</v>
      </c>
      <c r="N88" s="229">
        <v>0.6</v>
      </c>
      <c r="O88" s="239"/>
      <c r="P88" s="239"/>
      <c r="Q88" s="239"/>
      <c r="R88" s="239">
        <v>732565.8</v>
      </c>
      <c r="S88" s="239">
        <v>452877</v>
      </c>
      <c r="T88" s="256"/>
      <c r="U88" s="256"/>
      <c r="V88" s="256"/>
      <c r="W88" s="256"/>
      <c r="X88" s="256"/>
      <c r="Y88" s="213" t="b">
        <f t="shared" si="6"/>
        <v>1</v>
      </c>
      <c r="Z88" s="214">
        <f t="shared" si="7"/>
        <v>0.6</v>
      </c>
      <c r="AA88" s="213" t="b">
        <f t="shared" si="8"/>
        <v>1</v>
      </c>
      <c r="AB88" s="213" t="b">
        <f t="shared" si="9"/>
        <v>1</v>
      </c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</row>
    <row r="89" spans="1:49" s="207" customFormat="1" ht="36">
      <c r="A89" s="276">
        <v>87</v>
      </c>
      <c r="B89" s="221" t="s">
        <v>396</v>
      </c>
      <c r="C89" s="221" t="s">
        <v>27</v>
      </c>
      <c r="D89" s="277" t="s">
        <v>511</v>
      </c>
      <c r="E89" s="244" t="s">
        <v>512</v>
      </c>
      <c r="F89" s="221" t="s">
        <v>171</v>
      </c>
      <c r="G89" s="255" t="s">
        <v>614</v>
      </c>
      <c r="H89" s="221" t="s">
        <v>20</v>
      </c>
      <c r="I89" s="247">
        <v>0.265</v>
      </c>
      <c r="J89" s="221" t="s">
        <v>247</v>
      </c>
      <c r="K89" s="248">
        <v>412000</v>
      </c>
      <c r="L89" s="248">
        <v>288400</v>
      </c>
      <c r="M89" s="249">
        <f t="shared" si="10"/>
        <v>123600</v>
      </c>
      <c r="N89" s="250">
        <v>0.7</v>
      </c>
      <c r="O89" s="265"/>
      <c r="P89" s="265"/>
      <c r="Q89" s="265"/>
      <c r="R89" s="265">
        <v>288400</v>
      </c>
      <c r="S89" s="265">
        <v>0</v>
      </c>
      <c r="T89" s="259"/>
      <c r="U89" s="259"/>
      <c r="V89" s="259"/>
      <c r="W89" s="259"/>
      <c r="X89" s="259"/>
      <c r="Y89" s="213" t="b">
        <f t="shared" si="6"/>
        <v>1</v>
      </c>
      <c r="Z89" s="214">
        <f t="shared" si="7"/>
        <v>0.7</v>
      </c>
      <c r="AA89" s="213" t="b">
        <f t="shared" si="8"/>
        <v>1</v>
      </c>
      <c r="AB89" s="213" t="b">
        <f t="shared" si="9"/>
        <v>1</v>
      </c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</row>
    <row r="90" spans="1:49" s="180" customFormat="1" ht="24">
      <c r="A90" s="276">
        <v>88</v>
      </c>
      <c r="B90" s="222" t="s">
        <v>397</v>
      </c>
      <c r="C90" s="222" t="s">
        <v>24</v>
      </c>
      <c r="D90" s="263" t="s">
        <v>160</v>
      </c>
      <c r="E90" s="223" t="s">
        <v>513</v>
      </c>
      <c r="F90" s="222" t="s">
        <v>101</v>
      </c>
      <c r="G90" s="280" t="s">
        <v>615</v>
      </c>
      <c r="H90" s="222" t="s">
        <v>56</v>
      </c>
      <c r="I90" s="225">
        <v>0.337</v>
      </c>
      <c r="J90" s="222" t="s">
        <v>616</v>
      </c>
      <c r="K90" s="227">
        <v>1999500</v>
      </c>
      <c r="L90" s="227">
        <v>999750</v>
      </c>
      <c r="M90" s="228">
        <f>K90-L90</f>
        <v>999750</v>
      </c>
      <c r="N90" s="229">
        <v>0.5</v>
      </c>
      <c r="O90" s="239"/>
      <c r="P90" s="239"/>
      <c r="Q90" s="239"/>
      <c r="R90" s="239">
        <v>478955</v>
      </c>
      <c r="S90" s="239">
        <v>520795</v>
      </c>
      <c r="T90" s="256"/>
      <c r="U90" s="256"/>
      <c r="V90" s="256"/>
      <c r="W90" s="256"/>
      <c r="X90" s="256"/>
      <c r="Y90" s="213" t="b">
        <f t="shared" si="6"/>
        <v>1</v>
      </c>
      <c r="Z90" s="214">
        <f t="shared" si="7"/>
        <v>0.5</v>
      </c>
      <c r="AA90" s="213" t="b">
        <f t="shared" si="8"/>
        <v>1</v>
      </c>
      <c r="AB90" s="213" t="b">
        <f t="shared" si="9"/>
        <v>1</v>
      </c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</row>
    <row r="91" spans="1:49" s="180" customFormat="1" ht="24">
      <c r="A91" s="276">
        <v>89</v>
      </c>
      <c r="B91" s="221" t="s">
        <v>677</v>
      </c>
      <c r="C91" s="221" t="s">
        <v>27</v>
      </c>
      <c r="D91" s="277" t="s">
        <v>764</v>
      </c>
      <c r="E91" s="244" t="s">
        <v>765</v>
      </c>
      <c r="F91" s="221" t="s">
        <v>76</v>
      </c>
      <c r="G91" s="255" t="s">
        <v>855</v>
      </c>
      <c r="H91" s="221" t="s">
        <v>20</v>
      </c>
      <c r="I91" s="247">
        <v>2.07</v>
      </c>
      <c r="J91" s="221" t="s">
        <v>265</v>
      </c>
      <c r="K91" s="248">
        <v>1999142</v>
      </c>
      <c r="L91" s="248">
        <v>999571</v>
      </c>
      <c r="M91" s="248">
        <v>999571</v>
      </c>
      <c r="N91" s="250">
        <v>0.5</v>
      </c>
      <c r="O91" s="261"/>
      <c r="P91" s="261"/>
      <c r="Q91" s="261"/>
      <c r="R91" s="261">
        <v>999571</v>
      </c>
      <c r="S91" s="261">
        <v>0</v>
      </c>
      <c r="T91" s="261"/>
      <c r="U91" s="261"/>
      <c r="V91" s="261"/>
      <c r="W91" s="261"/>
      <c r="X91" s="295"/>
      <c r="Y91" s="213" t="b">
        <f t="shared" si="6"/>
        <v>1</v>
      </c>
      <c r="Z91" s="214">
        <f t="shared" si="7"/>
        <v>0.5</v>
      </c>
      <c r="AA91" s="213" t="b">
        <f t="shared" si="8"/>
        <v>1</v>
      </c>
      <c r="AB91" s="213" t="b">
        <f t="shared" si="9"/>
        <v>1</v>
      </c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</row>
    <row r="92" spans="1:49" s="180" customFormat="1" ht="60">
      <c r="A92" s="276">
        <v>90</v>
      </c>
      <c r="B92" s="221" t="s">
        <v>638</v>
      </c>
      <c r="C92" s="221" t="s">
        <v>27</v>
      </c>
      <c r="D92" s="277" t="s">
        <v>718</v>
      </c>
      <c r="E92" s="244" t="s">
        <v>719</v>
      </c>
      <c r="F92" s="221" t="s">
        <v>82</v>
      </c>
      <c r="G92" s="296" t="s">
        <v>807</v>
      </c>
      <c r="H92" s="221" t="s">
        <v>56</v>
      </c>
      <c r="I92" s="247">
        <v>0.45</v>
      </c>
      <c r="J92" s="254" t="s">
        <v>517</v>
      </c>
      <c r="K92" s="248">
        <v>1967000</v>
      </c>
      <c r="L92" s="248">
        <v>1180200</v>
      </c>
      <c r="M92" s="249">
        <v>786800</v>
      </c>
      <c r="N92" s="250">
        <v>0.6</v>
      </c>
      <c r="O92" s="261"/>
      <c r="P92" s="261"/>
      <c r="Q92" s="251"/>
      <c r="R92" s="251">
        <v>1180200</v>
      </c>
      <c r="S92" s="251">
        <v>0</v>
      </c>
      <c r="T92" s="251"/>
      <c r="U92" s="251"/>
      <c r="V92" s="251"/>
      <c r="W92" s="251"/>
      <c r="X92" s="278"/>
      <c r="Y92" s="213" t="b">
        <f t="shared" si="6"/>
        <v>1</v>
      </c>
      <c r="Z92" s="214">
        <f t="shared" si="7"/>
        <v>0.6</v>
      </c>
      <c r="AA92" s="213" t="b">
        <f t="shared" si="8"/>
        <v>1</v>
      </c>
      <c r="AB92" s="213" t="b">
        <f t="shared" si="9"/>
        <v>1</v>
      </c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</row>
    <row r="93" spans="1:49" s="180" customFormat="1" ht="24">
      <c r="A93" s="276">
        <v>91</v>
      </c>
      <c r="B93" s="222" t="s">
        <v>633</v>
      </c>
      <c r="C93" s="222" t="s">
        <v>24</v>
      </c>
      <c r="D93" s="263" t="s">
        <v>710</v>
      </c>
      <c r="E93" s="223" t="s">
        <v>711</v>
      </c>
      <c r="F93" s="222" t="s">
        <v>77</v>
      </c>
      <c r="G93" s="274" t="s">
        <v>799</v>
      </c>
      <c r="H93" s="222" t="s">
        <v>20</v>
      </c>
      <c r="I93" s="225">
        <v>0.546</v>
      </c>
      <c r="J93" s="226" t="s">
        <v>800</v>
      </c>
      <c r="K93" s="227">
        <v>1271740</v>
      </c>
      <c r="L93" s="227">
        <f>ROUNDDOWN(K93*N93,1)</f>
        <v>890218</v>
      </c>
      <c r="M93" s="228">
        <f>K93-L93</f>
        <v>381522</v>
      </c>
      <c r="N93" s="229">
        <v>0.7</v>
      </c>
      <c r="O93" s="230"/>
      <c r="P93" s="230"/>
      <c r="Q93" s="231"/>
      <c r="R93" s="231">
        <f>L93-S93</f>
        <v>285809.5</v>
      </c>
      <c r="S93" s="231">
        <v>604408.5</v>
      </c>
      <c r="T93" s="231"/>
      <c r="U93" s="231"/>
      <c r="V93" s="231"/>
      <c r="W93" s="231"/>
      <c r="X93" s="280"/>
      <c r="Y93" s="213" t="b">
        <f t="shared" si="6"/>
        <v>1</v>
      </c>
      <c r="Z93" s="214">
        <f t="shared" si="7"/>
        <v>0.7</v>
      </c>
      <c r="AA93" s="213" t="b">
        <f t="shared" si="8"/>
        <v>1</v>
      </c>
      <c r="AB93" s="213" t="b">
        <f t="shared" si="9"/>
        <v>1</v>
      </c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</row>
    <row r="94" spans="1:49" s="180" customFormat="1" ht="24">
      <c r="A94" s="276">
        <v>92</v>
      </c>
      <c r="B94" s="222" t="s">
        <v>649</v>
      </c>
      <c r="C94" s="222" t="s">
        <v>24</v>
      </c>
      <c r="D94" s="263" t="s">
        <v>729</v>
      </c>
      <c r="E94" s="223" t="s">
        <v>730</v>
      </c>
      <c r="F94" s="222" t="s">
        <v>73</v>
      </c>
      <c r="G94" s="274" t="s">
        <v>820</v>
      </c>
      <c r="H94" s="222" t="s">
        <v>20</v>
      </c>
      <c r="I94" s="225">
        <v>0.247</v>
      </c>
      <c r="J94" s="226" t="s">
        <v>821</v>
      </c>
      <c r="K94" s="227">
        <v>2702879</v>
      </c>
      <c r="L94" s="227">
        <v>1892015.2999999998</v>
      </c>
      <c r="M94" s="228">
        <v>810863.7000000002</v>
      </c>
      <c r="N94" s="229">
        <v>0.7</v>
      </c>
      <c r="O94" s="230"/>
      <c r="P94" s="230"/>
      <c r="Q94" s="231"/>
      <c r="R94" s="231">
        <v>700000</v>
      </c>
      <c r="S94" s="231">
        <v>1192015.3</v>
      </c>
      <c r="T94" s="231"/>
      <c r="U94" s="231"/>
      <c r="V94" s="231"/>
      <c r="W94" s="231"/>
      <c r="X94" s="280"/>
      <c r="Y94" s="213" t="b">
        <f t="shared" si="6"/>
        <v>1</v>
      </c>
      <c r="Z94" s="214">
        <f t="shared" si="7"/>
        <v>0.7</v>
      </c>
      <c r="AA94" s="213" t="b">
        <f t="shared" si="8"/>
        <v>1</v>
      </c>
      <c r="AB94" s="213" t="b">
        <f t="shared" si="9"/>
        <v>1</v>
      </c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</row>
    <row r="95" spans="1:49" s="180" customFormat="1" ht="24">
      <c r="A95" s="276">
        <v>93</v>
      </c>
      <c r="B95" s="221" t="s">
        <v>674</v>
      </c>
      <c r="C95" s="221" t="s">
        <v>27</v>
      </c>
      <c r="D95" s="277" t="s">
        <v>762</v>
      </c>
      <c r="E95" s="244" t="s">
        <v>763</v>
      </c>
      <c r="F95" s="221" t="s">
        <v>76</v>
      </c>
      <c r="G95" s="255" t="s">
        <v>852</v>
      </c>
      <c r="H95" s="221" t="s">
        <v>20</v>
      </c>
      <c r="I95" s="247">
        <v>2.34</v>
      </c>
      <c r="J95" s="221" t="s">
        <v>588</v>
      </c>
      <c r="K95" s="248">
        <v>6070730</v>
      </c>
      <c r="L95" s="248">
        <v>3035365</v>
      </c>
      <c r="M95" s="248">
        <v>3035365</v>
      </c>
      <c r="N95" s="250">
        <v>0.5</v>
      </c>
      <c r="O95" s="261"/>
      <c r="P95" s="261"/>
      <c r="Q95" s="261"/>
      <c r="R95" s="261">
        <v>3035365</v>
      </c>
      <c r="S95" s="261">
        <v>0</v>
      </c>
      <c r="T95" s="261"/>
      <c r="U95" s="261"/>
      <c r="V95" s="261"/>
      <c r="W95" s="261"/>
      <c r="X95" s="295"/>
      <c r="Y95" s="213" t="b">
        <f t="shared" si="6"/>
        <v>1</v>
      </c>
      <c r="Z95" s="214">
        <f t="shared" si="7"/>
        <v>0.5</v>
      </c>
      <c r="AA95" s="213" t="b">
        <f t="shared" si="8"/>
        <v>1</v>
      </c>
      <c r="AB95" s="213" t="b">
        <f t="shared" si="9"/>
        <v>1</v>
      </c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</row>
    <row r="96" spans="1:49" s="180" customFormat="1" ht="24">
      <c r="A96" s="276">
        <v>94</v>
      </c>
      <c r="B96" s="222" t="s">
        <v>663</v>
      </c>
      <c r="C96" s="222" t="s">
        <v>24</v>
      </c>
      <c r="D96" s="263" t="s">
        <v>729</v>
      </c>
      <c r="E96" s="223" t="s">
        <v>730</v>
      </c>
      <c r="F96" s="222" t="s">
        <v>73</v>
      </c>
      <c r="G96" s="274" t="s">
        <v>838</v>
      </c>
      <c r="H96" s="222" t="s">
        <v>56</v>
      </c>
      <c r="I96" s="225">
        <v>0.362</v>
      </c>
      <c r="J96" s="226" t="s">
        <v>805</v>
      </c>
      <c r="K96" s="227">
        <v>2668080</v>
      </c>
      <c r="L96" s="227">
        <v>1867655.9999999998</v>
      </c>
      <c r="M96" s="228">
        <v>800424.0000000002</v>
      </c>
      <c r="N96" s="229">
        <v>0.7</v>
      </c>
      <c r="O96" s="230"/>
      <c r="P96" s="230"/>
      <c r="Q96" s="231"/>
      <c r="R96" s="231">
        <v>700000</v>
      </c>
      <c r="S96" s="231">
        <v>1167656</v>
      </c>
      <c r="T96" s="231"/>
      <c r="U96" s="231"/>
      <c r="V96" s="231"/>
      <c r="W96" s="231"/>
      <c r="X96" s="280"/>
      <c r="Y96" s="213" t="b">
        <f t="shared" si="6"/>
        <v>1</v>
      </c>
      <c r="Z96" s="214">
        <f t="shared" si="7"/>
        <v>0.7</v>
      </c>
      <c r="AA96" s="213" t="b">
        <f t="shared" si="8"/>
        <v>1</v>
      </c>
      <c r="AB96" s="213" t="b">
        <f t="shared" si="9"/>
        <v>1</v>
      </c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</row>
    <row r="97" spans="1:49" s="180" customFormat="1" ht="24">
      <c r="A97" s="276">
        <v>95</v>
      </c>
      <c r="B97" s="221" t="s">
        <v>655</v>
      </c>
      <c r="C97" s="221" t="s">
        <v>27</v>
      </c>
      <c r="D97" s="277" t="s">
        <v>739</v>
      </c>
      <c r="E97" s="244" t="s">
        <v>740</v>
      </c>
      <c r="F97" s="221" t="s">
        <v>76</v>
      </c>
      <c r="G97" s="296" t="s">
        <v>829</v>
      </c>
      <c r="H97" s="221" t="s">
        <v>56</v>
      </c>
      <c r="I97" s="247">
        <v>1.38</v>
      </c>
      <c r="J97" s="254" t="s">
        <v>236</v>
      </c>
      <c r="K97" s="248">
        <v>2201217</v>
      </c>
      <c r="L97" s="248">
        <v>1760973.6</v>
      </c>
      <c r="M97" s="249">
        <v>440243.3999999999</v>
      </c>
      <c r="N97" s="250">
        <v>0.8</v>
      </c>
      <c r="O97" s="261"/>
      <c r="P97" s="261"/>
      <c r="Q97" s="251"/>
      <c r="R97" s="251">
        <v>1760973.6</v>
      </c>
      <c r="S97" s="251">
        <v>0</v>
      </c>
      <c r="T97" s="251"/>
      <c r="U97" s="251"/>
      <c r="V97" s="251"/>
      <c r="W97" s="251"/>
      <c r="X97" s="278"/>
      <c r="Y97" s="213" t="b">
        <f t="shared" si="6"/>
        <v>1</v>
      </c>
      <c r="Z97" s="214">
        <f t="shared" si="7"/>
        <v>0.8</v>
      </c>
      <c r="AA97" s="213" t="b">
        <f t="shared" si="8"/>
        <v>1</v>
      </c>
      <c r="AB97" s="213" t="b">
        <f t="shared" si="9"/>
        <v>1</v>
      </c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</row>
    <row r="98" spans="1:49" s="180" customFormat="1" ht="24">
      <c r="A98" s="276">
        <v>96</v>
      </c>
      <c r="B98" s="221" t="s">
        <v>672</v>
      </c>
      <c r="C98" s="221" t="s">
        <v>27</v>
      </c>
      <c r="D98" s="277" t="s">
        <v>735</v>
      </c>
      <c r="E98" s="244" t="s">
        <v>736</v>
      </c>
      <c r="F98" s="221" t="s">
        <v>74</v>
      </c>
      <c r="G98" s="255" t="s">
        <v>850</v>
      </c>
      <c r="H98" s="221" t="s">
        <v>20</v>
      </c>
      <c r="I98" s="247">
        <v>0.577</v>
      </c>
      <c r="J98" s="221" t="s">
        <v>302</v>
      </c>
      <c r="K98" s="248">
        <v>1933009</v>
      </c>
      <c r="L98" s="248">
        <v>1546407.2000000002</v>
      </c>
      <c r="M98" s="248">
        <v>386601.7999999998</v>
      </c>
      <c r="N98" s="250">
        <v>0.8</v>
      </c>
      <c r="O98" s="261"/>
      <c r="P98" s="261"/>
      <c r="Q98" s="261"/>
      <c r="R98" s="261">
        <v>1546407.2000000002</v>
      </c>
      <c r="S98" s="261">
        <v>0</v>
      </c>
      <c r="T98" s="261"/>
      <c r="U98" s="261"/>
      <c r="V98" s="261"/>
      <c r="W98" s="261"/>
      <c r="X98" s="295"/>
      <c r="Y98" s="213" t="b">
        <f t="shared" si="6"/>
        <v>1</v>
      </c>
      <c r="Z98" s="214">
        <f t="shared" si="7"/>
        <v>0.8</v>
      </c>
      <c r="AA98" s="213" t="b">
        <f t="shared" si="8"/>
        <v>1</v>
      </c>
      <c r="AB98" s="213" t="b">
        <f t="shared" si="9"/>
        <v>1</v>
      </c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</row>
    <row r="99" spans="1:49" s="180" customFormat="1" ht="36">
      <c r="A99" s="276">
        <v>97</v>
      </c>
      <c r="B99" s="221" t="s">
        <v>645</v>
      </c>
      <c r="C99" s="221" t="s">
        <v>27</v>
      </c>
      <c r="D99" s="277" t="s">
        <v>467</v>
      </c>
      <c r="E99" s="244" t="s">
        <v>468</v>
      </c>
      <c r="F99" s="221" t="s">
        <v>77</v>
      </c>
      <c r="G99" s="296" t="s">
        <v>816</v>
      </c>
      <c r="H99" s="221" t="s">
        <v>20</v>
      </c>
      <c r="I99" s="247">
        <v>0.114</v>
      </c>
      <c r="J99" s="254" t="s">
        <v>265</v>
      </c>
      <c r="K99" s="248">
        <v>999694</v>
      </c>
      <c r="L99" s="248">
        <v>799755.2000000001</v>
      </c>
      <c r="M99" s="249">
        <v>199938.79999999993</v>
      </c>
      <c r="N99" s="250">
        <v>0.8</v>
      </c>
      <c r="O99" s="261"/>
      <c r="P99" s="261"/>
      <c r="Q99" s="251"/>
      <c r="R99" s="251">
        <v>799755.2000000001</v>
      </c>
      <c r="S99" s="251">
        <v>0</v>
      </c>
      <c r="T99" s="251"/>
      <c r="U99" s="251"/>
      <c r="V99" s="251"/>
      <c r="W99" s="251"/>
      <c r="X99" s="278"/>
      <c r="Y99" s="213" t="b">
        <f t="shared" si="6"/>
        <v>1</v>
      </c>
      <c r="Z99" s="214">
        <f t="shared" si="7"/>
        <v>0.8</v>
      </c>
      <c r="AA99" s="213" t="b">
        <f t="shared" si="8"/>
        <v>1</v>
      </c>
      <c r="AB99" s="213" t="b">
        <f t="shared" si="9"/>
        <v>1</v>
      </c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</row>
    <row r="100" spans="1:49" s="180" customFormat="1" ht="36">
      <c r="A100" s="276">
        <v>98</v>
      </c>
      <c r="B100" s="221" t="s">
        <v>667</v>
      </c>
      <c r="C100" s="221" t="s">
        <v>27</v>
      </c>
      <c r="D100" s="277" t="s">
        <v>752</v>
      </c>
      <c r="E100" s="244" t="s">
        <v>753</v>
      </c>
      <c r="F100" s="221" t="s">
        <v>101</v>
      </c>
      <c r="G100" s="255" t="s">
        <v>843</v>
      </c>
      <c r="H100" s="221" t="s">
        <v>56</v>
      </c>
      <c r="I100" s="247">
        <v>0.482</v>
      </c>
      <c r="J100" s="221" t="s">
        <v>519</v>
      </c>
      <c r="K100" s="248">
        <v>4084074</v>
      </c>
      <c r="L100" s="248">
        <v>2042037</v>
      </c>
      <c r="M100" s="248">
        <v>2042037</v>
      </c>
      <c r="N100" s="250">
        <v>0.5</v>
      </c>
      <c r="O100" s="261"/>
      <c r="P100" s="261"/>
      <c r="Q100" s="261"/>
      <c r="R100" s="261">
        <v>2042037</v>
      </c>
      <c r="S100" s="261">
        <v>0</v>
      </c>
      <c r="T100" s="261"/>
      <c r="U100" s="261"/>
      <c r="V100" s="261"/>
      <c r="W100" s="261"/>
      <c r="X100" s="295"/>
      <c r="Y100" s="213" t="b">
        <f t="shared" si="6"/>
        <v>1</v>
      </c>
      <c r="Z100" s="214">
        <f t="shared" si="7"/>
        <v>0.5</v>
      </c>
      <c r="AA100" s="213" t="b">
        <f t="shared" si="8"/>
        <v>1</v>
      </c>
      <c r="AB100" s="213" t="b">
        <f t="shared" si="9"/>
        <v>1</v>
      </c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</row>
    <row r="101" spans="1:49" s="180" customFormat="1" ht="24">
      <c r="A101" s="276">
        <v>99</v>
      </c>
      <c r="B101" s="222" t="s">
        <v>668</v>
      </c>
      <c r="C101" s="222" t="s">
        <v>24</v>
      </c>
      <c r="D101" s="263" t="s">
        <v>710</v>
      </c>
      <c r="E101" s="223" t="s">
        <v>711</v>
      </c>
      <c r="F101" s="222" t="s">
        <v>77</v>
      </c>
      <c r="G101" s="224" t="s">
        <v>844</v>
      </c>
      <c r="H101" s="222" t="s">
        <v>20</v>
      </c>
      <c r="I101" s="225">
        <v>0.655</v>
      </c>
      <c r="J101" s="222" t="s">
        <v>805</v>
      </c>
      <c r="K101" s="227">
        <v>2679750</v>
      </c>
      <c r="L101" s="227">
        <f>ROUNDDOWN(K101*N101,1)</f>
        <v>1875825</v>
      </c>
      <c r="M101" s="227">
        <f>K101-L101</f>
        <v>803925</v>
      </c>
      <c r="N101" s="229">
        <v>0.7</v>
      </c>
      <c r="O101" s="230"/>
      <c r="P101" s="230"/>
      <c r="Q101" s="230"/>
      <c r="R101" s="230">
        <f>L101-S101</f>
        <v>744897.5</v>
      </c>
      <c r="S101" s="230">
        <v>1130927.5</v>
      </c>
      <c r="T101" s="230"/>
      <c r="U101" s="230"/>
      <c r="V101" s="230"/>
      <c r="W101" s="230"/>
      <c r="X101" s="297"/>
      <c r="Y101" s="213" t="b">
        <f t="shared" si="6"/>
        <v>1</v>
      </c>
      <c r="Z101" s="214">
        <f t="shared" si="7"/>
        <v>0.7</v>
      </c>
      <c r="AA101" s="213" t="b">
        <f t="shared" si="8"/>
        <v>1</v>
      </c>
      <c r="AB101" s="213" t="b">
        <f t="shared" si="9"/>
        <v>1</v>
      </c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</row>
    <row r="102" spans="1:49" s="218" customFormat="1" ht="36">
      <c r="A102" s="276">
        <v>100</v>
      </c>
      <c r="B102" s="298"/>
      <c r="C102" s="298" t="s">
        <v>27</v>
      </c>
      <c r="D102" s="299" t="s">
        <v>888</v>
      </c>
      <c r="E102" s="300" t="s">
        <v>889</v>
      </c>
      <c r="F102" s="298" t="s">
        <v>75</v>
      </c>
      <c r="G102" s="301" t="s">
        <v>887</v>
      </c>
      <c r="H102" s="298" t="s">
        <v>56</v>
      </c>
      <c r="I102" s="302">
        <v>1.129</v>
      </c>
      <c r="J102" s="298" t="s">
        <v>254</v>
      </c>
      <c r="K102" s="291">
        <v>3642740</v>
      </c>
      <c r="L102" s="291">
        <f>ROUNDDOWN(K102*N102,1)</f>
        <v>2185644</v>
      </c>
      <c r="M102" s="291">
        <f>K102-L102</f>
        <v>1457096</v>
      </c>
      <c r="N102" s="303">
        <v>0.6</v>
      </c>
      <c r="O102" s="304"/>
      <c r="P102" s="304"/>
      <c r="Q102" s="304"/>
      <c r="R102" s="304">
        <f>L102</f>
        <v>2185644</v>
      </c>
      <c r="S102" s="304"/>
      <c r="T102" s="304"/>
      <c r="U102" s="304"/>
      <c r="V102" s="304"/>
      <c r="W102" s="304"/>
      <c r="X102" s="305"/>
      <c r="Y102" s="213" t="b">
        <f t="shared" si="6"/>
        <v>1</v>
      </c>
      <c r="Z102" s="214">
        <f t="shared" si="7"/>
        <v>0.6</v>
      </c>
      <c r="AA102" s="213" t="b">
        <f t="shared" si="8"/>
        <v>1</v>
      </c>
      <c r="AB102" s="213" t="b">
        <f t="shared" si="9"/>
        <v>1</v>
      </c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</row>
    <row r="103" spans="1:49" s="218" customFormat="1" ht="93" customHeight="1">
      <c r="A103" s="276">
        <v>101</v>
      </c>
      <c r="B103" s="221" t="s">
        <v>647</v>
      </c>
      <c r="C103" s="221" t="s">
        <v>27</v>
      </c>
      <c r="D103" s="277" t="s">
        <v>725</v>
      </c>
      <c r="E103" s="244" t="s">
        <v>726</v>
      </c>
      <c r="F103" s="221" t="s">
        <v>110</v>
      </c>
      <c r="G103" s="296" t="s">
        <v>818</v>
      </c>
      <c r="H103" s="221" t="s">
        <v>56</v>
      </c>
      <c r="I103" s="247">
        <v>0.163</v>
      </c>
      <c r="J103" s="254" t="s">
        <v>243</v>
      </c>
      <c r="K103" s="248">
        <v>393330</v>
      </c>
      <c r="L103" s="248">
        <f>ROUNDDOWN(K103*N103,1)</f>
        <v>314664</v>
      </c>
      <c r="M103" s="249">
        <f>K103-L103</f>
        <v>78666</v>
      </c>
      <c r="N103" s="250">
        <v>0.8</v>
      </c>
      <c r="O103" s="261"/>
      <c r="P103" s="261"/>
      <c r="Q103" s="251"/>
      <c r="R103" s="251">
        <f>L103</f>
        <v>314664</v>
      </c>
      <c r="S103" s="251">
        <v>0</v>
      </c>
      <c r="T103" s="251"/>
      <c r="U103" s="251"/>
      <c r="V103" s="251"/>
      <c r="W103" s="251"/>
      <c r="X103" s="278"/>
      <c r="Y103" s="213" t="b">
        <f t="shared" si="6"/>
        <v>1</v>
      </c>
      <c r="Z103" s="214">
        <f t="shared" si="7"/>
        <v>0.8</v>
      </c>
      <c r="AA103" s="213" t="b">
        <f t="shared" si="8"/>
        <v>1</v>
      </c>
      <c r="AB103" s="213" t="b">
        <f t="shared" si="9"/>
        <v>1</v>
      </c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</row>
    <row r="104" spans="1:49" s="218" customFormat="1" ht="24">
      <c r="A104" s="276">
        <v>102</v>
      </c>
      <c r="B104" s="221" t="s">
        <v>656</v>
      </c>
      <c r="C104" s="221" t="s">
        <v>27</v>
      </c>
      <c r="D104" s="277" t="s">
        <v>741</v>
      </c>
      <c r="E104" s="244" t="s">
        <v>742</v>
      </c>
      <c r="F104" s="221" t="s">
        <v>75</v>
      </c>
      <c r="G104" s="296" t="s">
        <v>830</v>
      </c>
      <c r="H104" s="221" t="s">
        <v>20</v>
      </c>
      <c r="I104" s="247">
        <v>0.704</v>
      </c>
      <c r="J104" s="254" t="s">
        <v>238</v>
      </c>
      <c r="K104" s="248">
        <v>2576688</v>
      </c>
      <c r="L104" s="248">
        <f>ROUNDDOWN(K104*N104,1)</f>
        <v>1803681.6</v>
      </c>
      <c r="M104" s="249">
        <f>K104-L104</f>
        <v>773006.3999999999</v>
      </c>
      <c r="N104" s="250">
        <v>0.7</v>
      </c>
      <c r="O104" s="261"/>
      <c r="P104" s="261"/>
      <c r="Q104" s="251"/>
      <c r="R104" s="251">
        <f>L104</f>
        <v>1803681.6</v>
      </c>
      <c r="S104" s="251">
        <v>0</v>
      </c>
      <c r="T104" s="251"/>
      <c r="U104" s="251"/>
      <c r="V104" s="251"/>
      <c r="W104" s="251"/>
      <c r="X104" s="278"/>
      <c r="Y104" s="213" t="b">
        <f t="shared" si="6"/>
        <v>1</v>
      </c>
      <c r="Z104" s="214">
        <f t="shared" si="7"/>
        <v>0.7</v>
      </c>
      <c r="AA104" s="213" t="b">
        <f t="shared" si="8"/>
        <v>1</v>
      </c>
      <c r="AB104" s="213" t="b">
        <f t="shared" si="9"/>
        <v>1</v>
      </c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</row>
    <row r="105" spans="1:49" s="218" customFormat="1" ht="37.5" customHeight="1">
      <c r="A105" s="276">
        <v>103</v>
      </c>
      <c r="B105" s="222"/>
      <c r="C105" s="222" t="s">
        <v>24</v>
      </c>
      <c r="D105" s="263" t="s">
        <v>890</v>
      </c>
      <c r="E105" s="223" t="s">
        <v>891</v>
      </c>
      <c r="F105" s="222" t="s">
        <v>75</v>
      </c>
      <c r="G105" s="274" t="s">
        <v>892</v>
      </c>
      <c r="H105" s="223" t="s">
        <v>56</v>
      </c>
      <c r="I105" s="225">
        <v>0.266</v>
      </c>
      <c r="J105" s="226" t="s">
        <v>893</v>
      </c>
      <c r="K105" s="227">
        <v>1698154</v>
      </c>
      <c r="L105" s="227">
        <f>ROUNDDOWN(K105*N105,1)</f>
        <v>849077</v>
      </c>
      <c r="M105" s="228">
        <f>K105-L105</f>
        <v>849077</v>
      </c>
      <c r="N105" s="229">
        <v>0.5</v>
      </c>
      <c r="O105" s="230"/>
      <c r="P105" s="230"/>
      <c r="Q105" s="231"/>
      <c r="R105" s="231">
        <v>204158.5</v>
      </c>
      <c r="S105" s="231">
        <v>644918.5</v>
      </c>
      <c r="T105" s="231"/>
      <c r="U105" s="231"/>
      <c r="V105" s="231"/>
      <c r="W105" s="231"/>
      <c r="X105" s="280"/>
      <c r="Y105" s="213" t="b">
        <f t="shared" si="6"/>
        <v>1</v>
      </c>
      <c r="Z105" s="214">
        <f t="shared" si="7"/>
        <v>0.5</v>
      </c>
      <c r="AA105" s="213" t="b">
        <f t="shared" si="8"/>
        <v>1</v>
      </c>
      <c r="AB105" s="213" t="b">
        <f t="shared" si="9"/>
        <v>1</v>
      </c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</row>
    <row r="106" spans="1:49" s="218" customFormat="1" ht="37.5" customHeight="1">
      <c r="A106" s="276">
        <v>104</v>
      </c>
      <c r="B106" s="221" t="s">
        <v>689</v>
      </c>
      <c r="C106" s="221" t="s">
        <v>27</v>
      </c>
      <c r="D106" s="277" t="s">
        <v>744</v>
      </c>
      <c r="E106" s="244" t="s">
        <v>745</v>
      </c>
      <c r="F106" s="221" t="s">
        <v>575</v>
      </c>
      <c r="G106" s="296" t="s">
        <v>872</v>
      </c>
      <c r="H106" s="221" t="s">
        <v>20</v>
      </c>
      <c r="I106" s="247">
        <v>0.305</v>
      </c>
      <c r="J106" s="254" t="s">
        <v>236</v>
      </c>
      <c r="K106" s="248">
        <v>747469</v>
      </c>
      <c r="L106" s="248">
        <v>448481.39999999997</v>
      </c>
      <c r="M106" s="249">
        <v>298987.60000000003</v>
      </c>
      <c r="N106" s="250">
        <v>0.6</v>
      </c>
      <c r="O106" s="261"/>
      <c r="P106" s="261"/>
      <c r="Q106" s="251"/>
      <c r="R106" s="251">
        <v>448481.39999999997</v>
      </c>
      <c r="S106" s="251">
        <v>0</v>
      </c>
      <c r="T106" s="251"/>
      <c r="U106" s="251"/>
      <c r="V106" s="251"/>
      <c r="W106" s="251"/>
      <c r="X106" s="278"/>
      <c r="Y106" s="213" t="b">
        <f t="shared" si="6"/>
        <v>1</v>
      </c>
      <c r="Z106" s="214">
        <f t="shared" si="7"/>
        <v>0.6</v>
      </c>
      <c r="AA106" s="213" t="b">
        <f t="shared" si="8"/>
        <v>1</v>
      </c>
      <c r="AB106" s="213" t="b">
        <f t="shared" si="9"/>
        <v>1</v>
      </c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</row>
    <row r="107" spans="1:49" s="218" customFormat="1" ht="37.5" customHeight="1">
      <c r="A107" s="276">
        <v>105</v>
      </c>
      <c r="B107" s="221" t="s">
        <v>670</v>
      </c>
      <c r="C107" s="221" t="s">
        <v>27</v>
      </c>
      <c r="D107" s="277" t="s">
        <v>756</v>
      </c>
      <c r="E107" s="244" t="s">
        <v>757</v>
      </c>
      <c r="F107" s="221" t="s">
        <v>846</v>
      </c>
      <c r="G107" s="255" t="s">
        <v>847</v>
      </c>
      <c r="H107" s="221" t="s">
        <v>23</v>
      </c>
      <c r="I107" s="247">
        <v>0.336</v>
      </c>
      <c r="J107" s="221" t="s">
        <v>238</v>
      </c>
      <c r="K107" s="248">
        <v>630359</v>
      </c>
      <c r="L107" s="248">
        <f>ROUNDDOWN(K107*N107,1)</f>
        <v>378215.4</v>
      </c>
      <c r="M107" s="248">
        <f>K107-L107</f>
        <v>252143.59999999998</v>
      </c>
      <c r="N107" s="250">
        <v>0.6</v>
      </c>
      <c r="O107" s="261"/>
      <c r="P107" s="261"/>
      <c r="Q107" s="261"/>
      <c r="R107" s="261">
        <f>L107</f>
        <v>378215.4</v>
      </c>
      <c r="S107" s="261">
        <v>0</v>
      </c>
      <c r="T107" s="261"/>
      <c r="U107" s="261"/>
      <c r="V107" s="261"/>
      <c r="W107" s="261"/>
      <c r="X107" s="295"/>
      <c r="Y107" s="213" t="b">
        <f t="shared" si="6"/>
        <v>1</v>
      </c>
      <c r="Z107" s="214">
        <f t="shared" si="7"/>
        <v>0.6</v>
      </c>
      <c r="AA107" s="213" t="b">
        <f t="shared" si="8"/>
        <v>1</v>
      </c>
      <c r="AB107" s="213" t="b">
        <f t="shared" si="9"/>
        <v>1</v>
      </c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</row>
    <row r="108" spans="1:49" s="180" customFormat="1" ht="24">
      <c r="A108" s="210" t="s">
        <v>895</v>
      </c>
      <c r="B108" s="161" t="s">
        <v>617</v>
      </c>
      <c r="C108" s="161" t="s">
        <v>27</v>
      </c>
      <c r="D108" s="152" t="s">
        <v>618</v>
      </c>
      <c r="E108" s="162" t="s">
        <v>619</v>
      </c>
      <c r="F108" s="161" t="s">
        <v>130</v>
      </c>
      <c r="G108" s="184" t="s">
        <v>620</v>
      </c>
      <c r="H108" s="161" t="s">
        <v>20</v>
      </c>
      <c r="I108" s="163">
        <v>0.3</v>
      </c>
      <c r="J108" s="161" t="s">
        <v>531</v>
      </c>
      <c r="K108" s="164">
        <v>1786641</v>
      </c>
      <c r="L108" s="164">
        <v>854455.47</v>
      </c>
      <c r="M108" s="165">
        <f>K108-L108</f>
        <v>932185.53</v>
      </c>
      <c r="N108" s="160">
        <v>0.6</v>
      </c>
      <c r="O108" s="201"/>
      <c r="P108" s="201"/>
      <c r="Q108" s="201"/>
      <c r="R108" s="202">
        <v>854455.47</v>
      </c>
      <c r="S108" s="202">
        <v>0</v>
      </c>
      <c r="T108" s="170"/>
      <c r="U108" s="170"/>
      <c r="V108" s="170"/>
      <c r="W108" s="170"/>
      <c r="X108" s="170"/>
      <c r="Y108" s="213" t="b">
        <f t="shared" si="6"/>
        <v>1</v>
      </c>
      <c r="Z108" s="214">
        <f t="shared" si="7"/>
        <v>0.4782</v>
      </c>
      <c r="AA108" s="213" t="b">
        <f t="shared" si="8"/>
        <v>0</v>
      </c>
      <c r="AB108" s="213" t="b">
        <f t="shared" si="9"/>
        <v>1</v>
      </c>
      <c r="AC108" s="157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</row>
    <row r="109" spans="1:28" ht="22.5" customHeight="1">
      <c r="A109" s="336" t="s">
        <v>62</v>
      </c>
      <c r="B109" s="336"/>
      <c r="C109" s="336"/>
      <c r="D109" s="336"/>
      <c r="E109" s="336"/>
      <c r="F109" s="336"/>
      <c r="G109" s="336"/>
      <c r="H109" s="336"/>
      <c r="I109" s="174">
        <f>SUM(I3:I108)</f>
        <v>92.22400000000006</v>
      </c>
      <c r="J109" s="175" t="s">
        <v>63</v>
      </c>
      <c r="K109" s="171">
        <f>SUM(K3:K108)</f>
        <v>234837521.78</v>
      </c>
      <c r="L109" s="171">
        <f>SUM(L3:L108)</f>
        <v>143340949.57</v>
      </c>
      <c r="M109" s="171">
        <f>SUM(M3:M108)</f>
        <v>91496572.21000001</v>
      </c>
      <c r="N109" s="176" t="s">
        <v>63</v>
      </c>
      <c r="O109" s="188">
        <f aca="true" t="shared" si="11" ref="O109:X109">SUM(O3:O108)</f>
        <v>0</v>
      </c>
      <c r="P109" s="188">
        <f t="shared" si="11"/>
        <v>509997.99</v>
      </c>
      <c r="Q109" s="188">
        <f t="shared" si="11"/>
        <v>9390277.39</v>
      </c>
      <c r="R109" s="188">
        <f t="shared" si="11"/>
        <v>103696682.05000001</v>
      </c>
      <c r="S109" s="188">
        <f t="shared" si="11"/>
        <v>28243992.140000004</v>
      </c>
      <c r="T109" s="188">
        <f t="shared" si="11"/>
        <v>1500000</v>
      </c>
      <c r="U109" s="188">
        <f t="shared" si="11"/>
        <v>0</v>
      </c>
      <c r="V109" s="188">
        <f t="shared" si="11"/>
        <v>0</v>
      </c>
      <c r="W109" s="188">
        <f t="shared" si="11"/>
        <v>0</v>
      </c>
      <c r="X109" s="188">
        <f t="shared" si="11"/>
        <v>0</v>
      </c>
      <c r="Y109" s="215"/>
      <c r="AA109" s="215"/>
      <c r="AB109" s="215"/>
    </row>
    <row r="110" spans="1:24" ht="13.5" customHeight="1">
      <c r="A110" s="337" t="s">
        <v>64</v>
      </c>
      <c r="B110" s="337"/>
      <c r="C110" s="337"/>
      <c r="D110" s="337"/>
      <c r="E110" s="337"/>
      <c r="F110" s="337"/>
      <c r="G110" s="337"/>
      <c r="H110" s="337"/>
      <c r="I110" s="177">
        <f>SUMIF($C$3:$C$108,"K",I3:I108)</f>
        <v>15.179</v>
      </c>
      <c r="J110" s="178" t="s">
        <v>63</v>
      </c>
      <c r="K110" s="169">
        <f>SUMIF($C$3:$C$108,"K",K3:K108)</f>
        <v>50409317.78</v>
      </c>
      <c r="L110" s="169">
        <f>SUMIF($C$3:$C$108,"K",L3:L108)</f>
        <v>28777459.199999996</v>
      </c>
      <c r="M110" s="169">
        <f>SUMIF($C$3:$C$108,"K",M3:M108)</f>
        <v>21631858.58</v>
      </c>
      <c r="N110" s="179" t="s">
        <v>63</v>
      </c>
      <c r="O110" s="169">
        <f aca="true" t="shared" si="12" ref="O110:X110">SUMIF($C$3:$C$108,"K",O3:O108)</f>
        <v>0</v>
      </c>
      <c r="P110" s="169">
        <f t="shared" si="12"/>
        <v>509997.99</v>
      </c>
      <c r="Q110" s="170">
        <f t="shared" si="12"/>
        <v>9390277.39</v>
      </c>
      <c r="R110" s="170">
        <f t="shared" si="12"/>
        <v>18243256.68</v>
      </c>
      <c r="S110" s="170">
        <f t="shared" si="12"/>
        <v>633927.14</v>
      </c>
      <c r="T110" s="170">
        <f t="shared" si="12"/>
        <v>0</v>
      </c>
      <c r="U110" s="170">
        <f t="shared" si="12"/>
        <v>0</v>
      </c>
      <c r="V110" s="170">
        <f t="shared" si="12"/>
        <v>0</v>
      </c>
      <c r="W110" s="170">
        <f t="shared" si="12"/>
        <v>0</v>
      </c>
      <c r="X110" s="170">
        <f t="shared" si="12"/>
        <v>0</v>
      </c>
    </row>
    <row r="111" spans="1:24" ht="22.5" customHeight="1">
      <c r="A111" s="336" t="s">
        <v>65</v>
      </c>
      <c r="B111" s="336"/>
      <c r="C111" s="336"/>
      <c r="D111" s="336"/>
      <c r="E111" s="336"/>
      <c r="F111" s="336"/>
      <c r="G111" s="336"/>
      <c r="H111" s="336"/>
      <c r="I111" s="174">
        <f>SUMIF($C$3:$C$108,"N",I3:I108)</f>
        <v>58.056999999999995</v>
      </c>
      <c r="J111" s="175" t="s">
        <v>63</v>
      </c>
      <c r="K111" s="171">
        <f>SUMIF($C$3:$C$108,"N",K3:K108)</f>
        <v>111766013</v>
      </c>
      <c r="L111" s="171">
        <f>SUMIF($C$3:$C$108,"N",L3:L108)</f>
        <v>69432102.97000001</v>
      </c>
      <c r="M111" s="171">
        <f>SUMIF($C$3:$C$108,"N",M3:M108)</f>
        <v>42333910.03</v>
      </c>
      <c r="N111" s="176" t="s">
        <v>63</v>
      </c>
      <c r="O111" s="171">
        <f aca="true" t="shared" si="13" ref="O111:X111">SUMIF($C$3:$C$108,"N",O3:O108)</f>
        <v>0</v>
      </c>
      <c r="P111" s="171">
        <f t="shared" si="13"/>
        <v>0</v>
      </c>
      <c r="Q111" s="188">
        <f t="shared" si="13"/>
        <v>0</v>
      </c>
      <c r="R111" s="188">
        <f t="shared" si="13"/>
        <v>69432102.97000001</v>
      </c>
      <c r="S111" s="188">
        <f t="shared" si="13"/>
        <v>0</v>
      </c>
      <c r="T111" s="188">
        <f t="shared" si="13"/>
        <v>0</v>
      </c>
      <c r="U111" s="188">
        <f t="shared" si="13"/>
        <v>0</v>
      </c>
      <c r="V111" s="188">
        <f t="shared" si="13"/>
        <v>0</v>
      </c>
      <c r="W111" s="188">
        <f t="shared" si="13"/>
        <v>0</v>
      </c>
      <c r="X111" s="188">
        <f t="shared" si="13"/>
        <v>0</v>
      </c>
    </row>
    <row r="112" spans="1:24" ht="13.5" customHeight="1">
      <c r="A112" s="337" t="s">
        <v>66</v>
      </c>
      <c r="B112" s="337"/>
      <c r="C112" s="337"/>
      <c r="D112" s="337"/>
      <c r="E112" s="337"/>
      <c r="F112" s="337"/>
      <c r="G112" s="337"/>
      <c r="H112" s="337"/>
      <c r="I112" s="177">
        <f>SUMIF($C$3:$C$108,"W",I3:I108)</f>
        <v>18.988</v>
      </c>
      <c r="J112" s="178" t="s">
        <v>63</v>
      </c>
      <c r="K112" s="169">
        <f>SUMIF($C$3:$C$108,"W",K3:K108)</f>
        <v>72662191</v>
      </c>
      <c r="L112" s="169">
        <f>SUMIF($C$3:$C$108,"W",L3:L108)</f>
        <v>45131387.39999999</v>
      </c>
      <c r="M112" s="169">
        <f>SUMIF($C$3:$C$108,"W",M3:M108)</f>
        <v>27530803.599999994</v>
      </c>
      <c r="N112" s="179" t="s">
        <v>63</v>
      </c>
      <c r="O112" s="169">
        <f aca="true" t="shared" si="14" ref="O112:X112">SUMIF($C$3:$C$108,"W",O3:O108)</f>
        <v>0</v>
      </c>
      <c r="P112" s="169">
        <f t="shared" si="14"/>
        <v>0</v>
      </c>
      <c r="Q112" s="170">
        <f t="shared" si="14"/>
        <v>0</v>
      </c>
      <c r="R112" s="170">
        <f t="shared" si="14"/>
        <v>16021322.400000002</v>
      </c>
      <c r="S112" s="170">
        <f t="shared" si="14"/>
        <v>27610065.000000004</v>
      </c>
      <c r="T112" s="170">
        <f t="shared" si="14"/>
        <v>1500000</v>
      </c>
      <c r="U112" s="170">
        <f t="shared" si="14"/>
        <v>0</v>
      </c>
      <c r="V112" s="170">
        <f t="shared" si="14"/>
        <v>0</v>
      </c>
      <c r="W112" s="170">
        <f t="shared" si="14"/>
        <v>0</v>
      </c>
      <c r="X112" s="170">
        <f t="shared" si="14"/>
        <v>0</v>
      </c>
    </row>
    <row r="114" spans="1:12" ht="12.75">
      <c r="A114" s="155" t="s">
        <v>67</v>
      </c>
      <c r="K114" s="189"/>
      <c r="L114" s="189"/>
    </row>
    <row r="115" spans="1:14" ht="12.75">
      <c r="A115" s="180" t="s">
        <v>68</v>
      </c>
      <c r="K115" s="189"/>
      <c r="L115" s="189"/>
      <c r="M115" s="189"/>
      <c r="N115" s="189"/>
    </row>
    <row r="116" spans="1:17" ht="12.75">
      <c r="A116" s="155" t="s">
        <v>69</v>
      </c>
      <c r="L116" s="189"/>
      <c r="M116" s="189"/>
      <c r="N116" s="189"/>
      <c r="Q116" s="189"/>
    </row>
    <row r="117" spans="13:18" ht="12.75">
      <c r="M117" s="189"/>
      <c r="R117" s="189"/>
    </row>
    <row r="118" ht="12.75">
      <c r="A118" s="181" t="s">
        <v>70</v>
      </c>
    </row>
    <row r="121" spans="14:15" ht="12.75">
      <c r="N121" s="189"/>
      <c r="O121" s="189"/>
    </row>
    <row r="122" spans="10:20" ht="12.75">
      <c r="J122" s="195"/>
      <c r="K122" s="196"/>
      <c r="L122" s="196"/>
      <c r="M122" s="196"/>
      <c r="N122" s="189"/>
      <c r="O122" s="189"/>
      <c r="P122" s="197"/>
      <c r="Q122" s="198"/>
      <c r="R122" s="198"/>
      <c r="S122" s="195"/>
      <c r="T122" s="195"/>
    </row>
    <row r="123" spans="10:20" ht="12.75"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</row>
    <row r="124" spans="10:20" ht="12.75"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</row>
  </sheetData>
  <sheetProtection/>
  <mergeCells count="19">
    <mergeCell ref="L1:L2"/>
    <mergeCell ref="M1:M2"/>
    <mergeCell ref="N1:N2"/>
    <mergeCell ref="O1:X1"/>
    <mergeCell ref="F1:F2"/>
    <mergeCell ref="G1:G2"/>
    <mergeCell ref="H1:H2"/>
    <mergeCell ref="I1:I2"/>
    <mergeCell ref="J1:J2"/>
    <mergeCell ref="A109:H109"/>
    <mergeCell ref="A110:H110"/>
    <mergeCell ref="A111:H111"/>
    <mergeCell ref="A112:H112"/>
    <mergeCell ref="K1:K2"/>
    <mergeCell ref="A1:A2"/>
    <mergeCell ref="B1:B2"/>
    <mergeCell ref="C1:C2"/>
    <mergeCell ref="D1:D2"/>
    <mergeCell ref="E1:E2"/>
  </mergeCells>
  <conditionalFormatting sqref="AC3:AW6 AC7:AX10 AC12:AC84 AD11:AW84">
    <cfRule type="containsText" priority="7" dxfId="1" operator="containsText" text="fałsz">
      <formula>NOT(ISERROR(SEARCH("fałsz",AC3)))</formula>
    </cfRule>
    <cfRule type="containsText" priority="8" dxfId="0" operator="containsText" text="prawda">
      <formula>NOT(ISERROR(SEARCH("prawda",AC3)))</formula>
    </cfRule>
  </conditionalFormatting>
  <conditionalFormatting sqref="AC11">
    <cfRule type="containsText" priority="1" dxfId="1" operator="containsText" text="fałsz">
      <formula>NOT(ISERROR(SEARCH("fałsz",AC11)))</formula>
    </cfRule>
    <cfRule type="containsText" priority="2" dxfId="0" operator="containsText" text="prawda">
      <formula>NOT(ISERROR(SEARCH("prawda",AC11)))</formula>
    </cfRule>
  </conditionalFormatting>
  <dataValidations count="3">
    <dataValidation type="list" operator="equal" allowBlank="1" showInputMessage="1" showErrorMessage="1" sqref="G12:G14 H3:H11 H15:H91 G92:G94 H95 G96:G97 H98 G99 H100:H102 G103:G104 H105 G106 H107:H108">
      <formula1>"B,P,R"</formula1>
    </dataValidation>
    <dataValidation type="list" operator="equal" allowBlank="1" showInputMessage="1" showErrorMessage="1" sqref="C3:C91 C95 C98 C100:C102 C107:C108">
      <formula1>"N,K,W"</formula1>
    </dataValidation>
    <dataValidation type="list" operator="equal" allowBlank="1" showInputMessage="1" showErrorMessage="1" sqref="C92:C94 C96:C97 C99 C103:C106">
      <formula1>"N,W"</formula1>
    </dataValidation>
  </dataValidations>
  <printOptions/>
  <pageMargins left="0.7875" right="0.7875" top="1.05277777777778" bottom="1.05277777777778" header="0.7875" footer="0.7875"/>
  <pageSetup fitToHeight="0" fitToWidth="1" horizontalDpi="600" verticalDpi="600" orientation="landscape" paperSize="8" scale="56" r:id="rId1"/>
  <headerFooter>
    <oddHeader>&amp;LWojewództwo Dolnośląskie- zadania gminne lista podstawowa</oddHeader>
    <oddFooter>&amp;C&amp;"Times New Roman,Normalny"&amp;12Strona &amp;P</oddFooter>
  </headerFooter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view="pageBreakPreview" zoomScale="85" zoomScaleNormal="90" zoomScaleSheetLayoutView="85" workbookViewId="0" topLeftCell="A7">
      <selection activeCell="A1" sqref="A1:A2"/>
    </sheetView>
  </sheetViews>
  <sheetFormatPr defaultColWidth="8.7109375" defaultRowHeight="12.75"/>
  <cols>
    <col min="1" max="1" width="8.7109375" style="155" customWidth="1"/>
    <col min="2" max="2" width="12.7109375" style="155" customWidth="1"/>
    <col min="3" max="3" width="14.7109375" style="155" customWidth="1"/>
    <col min="4" max="4" width="17.421875" style="155" customWidth="1"/>
    <col min="5" max="5" width="10.00390625" style="155" customWidth="1"/>
    <col min="6" max="6" width="52.140625" style="155" customWidth="1"/>
    <col min="7" max="7" width="8.7109375" style="155" customWidth="1"/>
    <col min="8" max="8" width="11.421875" style="155" customWidth="1"/>
    <col min="9" max="9" width="8.7109375" style="155" customWidth="1"/>
    <col min="10" max="10" width="13.7109375" style="155" customWidth="1"/>
    <col min="11" max="11" width="13.421875" style="155" customWidth="1"/>
    <col min="12" max="12" width="18.140625" style="155" customWidth="1"/>
    <col min="13" max="13" width="12.00390625" style="155" customWidth="1"/>
    <col min="14" max="15" width="11.7109375" style="155" customWidth="1"/>
    <col min="16" max="16" width="15.28125" style="155" customWidth="1"/>
    <col min="17" max="17" width="15.140625" style="155" customWidth="1"/>
    <col min="18" max="23" width="11.7109375" style="155" customWidth="1"/>
    <col min="24" max="27" width="8.7109375" style="155" customWidth="1"/>
    <col min="28" max="16384" width="8.7109375" style="155" customWidth="1"/>
  </cols>
  <sheetData>
    <row r="1" spans="1:27" ht="21.75" customHeight="1">
      <c r="A1" s="340" t="s">
        <v>0</v>
      </c>
      <c r="B1" s="338" t="s">
        <v>1</v>
      </c>
      <c r="C1" s="339" t="s">
        <v>144</v>
      </c>
      <c r="D1" s="338" t="s">
        <v>3</v>
      </c>
      <c r="E1" s="338" t="s">
        <v>4</v>
      </c>
      <c r="F1" s="338" t="s">
        <v>5</v>
      </c>
      <c r="G1" s="338" t="s">
        <v>6</v>
      </c>
      <c r="H1" s="338" t="s">
        <v>190</v>
      </c>
      <c r="I1" s="338" t="s">
        <v>7</v>
      </c>
      <c r="J1" s="338" t="s">
        <v>189</v>
      </c>
      <c r="K1" s="338" t="s">
        <v>188</v>
      </c>
      <c r="L1" s="338" t="s">
        <v>8</v>
      </c>
      <c r="M1" s="338" t="s">
        <v>9</v>
      </c>
      <c r="N1" s="338" t="s">
        <v>10</v>
      </c>
      <c r="O1" s="338"/>
      <c r="P1" s="338"/>
      <c r="Q1" s="338"/>
      <c r="R1" s="338"/>
      <c r="S1" s="338"/>
      <c r="T1" s="338"/>
      <c r="U1" s="338"/>
      <c r="V1" s="338"/>
      <c r="W1" s="338"/>
      <c r="X1" s="190"/>
      <c r="Y1" s="190"/>
      <c r="Z1" s="190"/>
      <c r="AA1" s="190"/>
    </row>
    <row r="2" spans="1:27" ht="21.75" customHeight="1">
      <c r="A2" s="340"/>
      <c r="B2" s="338"/>
      <c r="C2" s="339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156">
        <v>2019</v>
      </c>
      <c r="O2" s="156">
        <v>2020</v>
      </c>
      <c r="P2" s="156">
        <v>2021</v>
      </c>
      <c r="Q2" s="156">
        <v>2022</v>
      </c>
      <c r="R2" s="156">
        <v>2023</v>
      </c>
      <c r="S2" s="156">
        <v>2024</v>
      </c>
      <c r="T2" s="156">
        <v>2025</v>
      </c>
      <c r="U2" s="156">
        <v>2026</v>
      </c>
      <c r="V2" s="156">
        <v>2027</v>
      </c>
      <c r="W2" s="156">
        <v>2028</v>
      </c>
      <c r="X2" s="191" t="s">
        <v>11</v>
      </c>
      <c r="Y2" s="191" t="s">
        <v>12</v>
      </c>
      <c r="Z2" s="191" t="s">
        <v>13</v>
      </c>
      <c r="AA2" s="192" t="s">
        <v>14</v>
      </c>
    </row>
    <row r="3" spans="1:27" ht="24">
      <c r="A3" s="221">
        <v>1</v>
      </c>
      <c r="B3" s="221" t="s">
        <v>272</v>
      </c>
      <c r="C3" s="221" t="s">
        <v>27</v>
      </c>
      <c r="D3" s="246" t="s">
        <v>223</v>
      </c>
      <c r="E3" s="306" t="s">
        <v>224</v>
      </c>
      <c r="F3" s="245" t="s">
        <v>299</v>
      </c>
      <c r="G3" s="262" t="s">
        <v>20</v>
      </c>
      <c r="H3" s="247">
        <v>0.16</v>
      </c>
      <c r="I3" s="254" t="s">
        <v>249</v>
      </c>
      <c r="J3" s="248">
        <v>291000</v>
      </c>
      <c r="K3" s="248">
        <v>145500</v>
      </c>
      <c r="L3" s="249">
        <v>145500</v>
      </c>
      <c r="M3" s="250">
        <v>0.5</v>
      </c>
      <c r="N3" s="261"/>
      <c r="O3" s="261"/>
      <c r="P3" s="251"/>
      <c r="Q3" s="251">
        <v>145500</v>
      </c>
      <c r="R3" s="251">
        <v>0</v>
      </c>
      <c r="S3" s="251"/>
      <c r="T3" s="249"/>
      <c r="U3" s="249"/>
      <c r="V3" s="249"/>
      <c r="W3" s="249"/>
      <c r="X3" s="157" t="b">
        <f>K3=SUM(N3:W3)</f>
        <v>1</v>
      </c>
      <c r="Y3" s="158">
        <f>ROUND(K3/J3,4)</f>
        <v>0.5</v>
      </c>
      <c r="Z3" s="157" t="b">
        <f>M3=Y3</f>
        <v>1</v>
      </c>
      <c r="AA3" s="157" t="b">
        <f>J3=K3+L3</f>
        <v>1</v>
      </c>
    </row>
    <row r="4" spans="1:27" ht="24">
      <c r="A4" s="257">
        <v>2</v>
      </c>
      <c r="B4" s="257" t="s">
        <v>274</v>
      </c>
      <c r="C4" s="221" t="s">
        <v>27</v>
      </c>
      <c r="D4" s="244" t="s">
        <v>230</v>
      </c>
      <c r="E4" s="244" t="s">
        <v>231</v>
      </c>
      <c r="F4" s="258" t="s">
        <v>301</v>
      </c>
      <c r="G4" s="221" t="s">
        <v>23</v>
      </c>
      <c r="H4" s="247">
        <v>2.868</v>
      </c>
      <c r="I4" s="254" t="s">
        <v>302</v>
      </c>
      <c r="J4" s="259">
        <v>3214672</v>
      </c>
      <c r="K4" s="259">
        <v>1607336</v>
      </c>
      <c r="L4" s="260">
        <v>1607336</v>
      </c>
      <c r="M4" s="250">
        <v>0.5</v>
      </c>
      <c r="N4" s="307"/>
      <c r="O4" s="307"/>
      <c r="P4" s="251"/>
      <c r="Q4" s="251">
        <v>1607336</v>
      </c>
      <c r="R4" s="251">
        <v>0</v>
      </c>
      <c r="S4" s="251"/>
      <c r="T4" s="249"/>
      <c r="U4" s="249"/>
      <c r="V4" s="249"/>
      <c r="W4" s="249"/>
      <c r="X4" s="157" t="b">
        <f aca="true" t="shared" si="0" ref="X4:X16">K4=SUM(N4:W4)</f>
        <v>1</v>
      </c>
      <c r="Y4" s="158">
        <f aca="true" t="shared" si="1" ref="Y4:Y16">ROUND(K4/J4,4)</f>
        <v>0.5</v>
      </c>
      <c r="Z4" s="157" t="b">
        <f aca="true" t="shared" si="2" ref="Z4:Z16">M4=Y4</f>
        <v>1</v>
      </c>
      <c r="AA4" s="157" t="b">
        <f aca="true" t="shared" si="3" ref="AA4:AA16">J4=K4+L4</f>
        <v>1</v>
      </c>
    </row>
    <row r="5" spans="1:27" ht="24">
      <c r="A5" s="221">
        <v>3</v>
      </c>
      <c r="B5" s="262" t="s">
        <v>275</v>
      </c>
      <c r="C5" s="221" t="s">
        <v>27</v>
      </c>
      <c r="D5" s="244" t="s">
        <v>225</v>
      </c>
      <c r="E5" s="244" t="s">
        <v>226</v>
      </c>
      <c r="F5" s="245" t="s">
        <v>303</v>
      </c>
      <c r="G5" s="221" t="s">
        <v>23</v>
      </c>
      <c r="H5" s="247">
        <v>3.53</v>
      </c>
      <c r="I5" s="257" t="s">
        <v>254</v>
      </c>
      <c r="J5" s="259">
        <v>1489657</v>
      </c>
      <c r="K5" s="259">
        <v>744828.5</v>
      </c>
      <c r="L5" s="260">
        <v>744828.5</v>
      </c>
      <c r="M5" s="250">
        <v>0.5</v>
      </c>
      <c r="N5" s="261"/>
      <c r="O5" s="261"/>
      <c r="P5" s="251"/>
      <c r="Q5" s="251">
        <v>744828.5</v>
      </c>
      <c r="R5" s="251"/>
      <c r="S5" s="251"/>
      <c r="T5" s="249"/>
      <c r="U5" s="249"/>
      <c r="V5" s="249"/>
      <c r="W5" s="249"/>
      <c r="X5" s="157" t="b">
        <f t="shared" si="0"/>
        <v>1</v>
      </c>
      <c r="Y5" s="158">
        <f t="shared" si="1"/>
        <v>0.5</v>
      </c>
      <c r="Z5" s="157" t="b">
        <f t="shared" si="2"/>
        <v>1</v>
      </c>
      <c r="AA5" s="157" t="b">
        <f t="shared" si="3"/>
        <v>1</v>
      </c>
    </row>
    <row r="6" spans="1:27" ht="36">
      <c r="A6" s="257">
        <v>4</v>
      </c>
      <c r="B6" s="257" t="s">
        <v>276</v>
      </c>
      <c r="C6" s="221" t="s">
        <v>27</v>
      </c>
      <c r="D6" s="244" t="s">
        <v>288</v>
      </c>
      <c r="E6" s="244" t="s">
        <v>55</v>
      </c>
      <c r="F6" s="258" t="s">
        <v>304</v>
      </c>
      <c r="G6" s="221" t="s">
        <v>56</v>
      </c>
      <c r="H6" s="247">
        <v>0.993</v>
      </c>
      <c r="I6" s="254" t="s">
        <v>305</v>
      </c>
      <c r="J6" s="259">
        <v>4662608</v>
      </c>
      <c r="K6" s="259">
        <v>2331304</v>
      </c>
      <c r="L6" s="260">
        <v>2331304</v>
      </c>
      <c r="M6" s="250">
        <v>0.5</v>
      </c>
      <c r="N6" s="230"/>
      <c r="O6" s="230"/>
      <c r="P6" s="251"/>
      <c r="Q6" s="251">
        <v>2331304</v>
      </c>
      <c r="R6" s="251">
        <v>0</v>
      </c>
      <c r="S6" s="231"/>
      <c r="T6" s="228"/>
      <c r="U6" s="228"/>
      <c r="V6" s="228"/>
      <c r="W6" s="228"/>
      <c r="X6" s="157" t="b">
        <f t="shared" si="0"/>
        <v>1</v>
      </c>
      <c r="Y6" s="158">
        <f t="shared" si="1"/>
        <v>0.5</v>
      </c>
      <c r="Z6" s="157" t="b">
        <f t="shared" si="2"/>
        <v>1</v>
      </c>
      <c r="AA6" s="157" t="b">
        <f t="shared" si="3"/>
        <v>1</v>
      </c>
    </row>
    <row r="7" spans="1:27" ht="24">
      <c r="A7" s="221">
        <v>5</v>
      </c>
      <c r="B7" s="246" t="s">
        <v>277</v>
      </c>
      <c r="C7" s="221" t="s">
        <v>27</v>
      </c>
      <c r="D7" s="244" t="s">
        <v>148</v>
      </c>
      <c r="E7" s="244" t="s">
        <v>149</v>
      </c>
      <c r="F7" s="245" t="s">
        <v>306</v>
      </c>
      <c r="G7" s="221" t="s">
        <v>23</v>
      </c>
      <c r="H7" s="247">
        <v>0.6</v>
      </c>
      <c r="I7" s="257" t="s">
        <v>307</v>
      </c>
      <c r="J7" s="259">
        <v>338263</v>
      </c>
      <c r="K7" s="259">
        <v>169131.5</v>
      </c>
      <c r="L7" s="260">
        <v>169131.5</v>
      </c>
      <c r="M7" s="250">
        <v>0.5</v>
      </c>
      <c r="N7" s="261"/>
      <c r="O7" s="261"/>
      <c r="P7" s="251"/>
      <c r="Q7" s="251">
        <v>169131.5</v>
      </c>
      <c r="R7" s="251">
        <v>0</v>
      </c>
      <c r="S7" s="251"/>
      <c r="T7" s="249"/>
      <c r="U7" s="249"/>
      <c r="V7" s="249"/>
      <c r="W7" s="249"/>
      <c r="X7" s="157" t="b">
        <f t="shared" si="0"/>
        <v>1</v>
      </c>
      <c r="Y7" s="158">
        <f t="shared" si="1"/>
        <v>0.5</v>
      </c>
      <c r="Z7" s="157" t="b">
        <f t="shared" si="2"/>
        <v>1</v>
      </c>
      <c r="AA7" s="157" t="b">
        <f t="shared" si="3"/>
        <v>1</v>
      </c>
    </row>
    <row r="8" spans="1:27" ht="24">
      <c r="A8" s="257">
        <v>6</v>
      </c>
      <c r="B8" s="221" t="s">
        <v>278</v>
      </c>
      <c r="C8" s="221" t="s">
        <v>27</v>
      </c>
      <c r="D8" s="244" t="s">
        <v>289</v>
      </c>
      <c r="E8" s="244" t="s">
        <v>290</v>
      </c>
      <c r="F8" s="255" t="s">
        <v>308</v>
      </c>
      <c r="G8" s="221" t="s">
        <v>20</v>
      </c>
      <c r="H8" s="247">
        <v>0.702</v>
      </c>
      <c r="I8" s="221" t="s">
        <v>247</v>
      </c>
      <c r="J8" s="259">
        <v>4625490</v>
      </c>
      <c r="K8" s="259">
        <v>2775294</v>
      </c>
      <c r="L8" s="260">
        <v>1850196</v>
      </c>
      <c r="M8" s="250">
        <v>0.6</v>
      </c>
      <c r="N8" s="261"/>
      <c r="O8" s="261"/>
      <c r="P8" s="251"/>
      <c r="Q8" s="251">
        <v>2775294</v>
      </c>
      <c r="R8" s="251">
        <v>0</v>
      </c>
      <c r="S8" s="251"/>
      <c r="T8" s="249"/>
      <c r="U8" s="249"/>
      <c r="V8" s="249"/>
      <c r="W8" s="249"/>
      <c r="X8" s="157" t="b">
        <f t="shared" si="0"/>
        <v>1</v>
      </c>
      <c r="Y8" s="158">
        <f t="shared" si="1"/>
        <v>0.6</v>
      </c>
      <c r="Z8" s="157" t="b">
        <f t="shared" si="2"/>
        <v>1</v>
      </c>
      <c r="AA8" s="157" t="b">
        <f t="shared" si="3"/>
        <v>1</v>
      </c>
    </row>
    <row r="9" spans="1:27" s="180" customFormat="1" ht="36">
      <c r="A9" s="221">
        <v>7</v>
      </c>
      <c r="B9" s="235" t="s">
        <v>280</v>
      </c>
      <c r="C9" s="222" t="s">
        <v>24</v>
      </c>
      <c r="D9" s="223" t="s">
        <v>293</v>
      </c>
      <c r="E9" s="223" t="s">
        <v>22</v>
      </c>
      <c r="F9" s="234" t="s">
        <v>311</v>
      </c>
      <c r="G9" s="222" t="s">
        <v>20</v>
      </c>
      <c r="H9" s="225">
        <v>4.121</v>
      </c>
      <c r="I9" s="222" t="s">
        <v>234</v>
      </c>
      <c r="J9" s="256">
        <v>12205347</v>
      </c>
      <c r="K9" s="256">
        <v>6102673.5</v>
      </c>
      <c r="L9" s="237">
        <v>6102673.5</v>
      </c>
      <c r="M9" s="229">
        <v>0.5</v>
      </c>
      <c r="N9" s="230"/>
      <c r="O9" s="230"/>
      <c r="P9" s="231"/>
      <c r="Q9" s="231">
        <v>1809195</v>
      </c>
      <c r="R9" s="231">
        <v>4293478.5</v>
      </c>
      <c r="S9" s="231"/>
      <c r="T9" s="228"/>
      <c r="U9" s="228"/>
      <c r="V9" s="228"/>
      <c r="W9" s="228"/>
      <c r="X9" s="157" t="b">
        <f t="shared" si="0"/>
        <v>1</v>
      </c>
      <c r="Y9" s="158">
        <f t="shared" si="1"/>
        <v>0.5</v>
      </c>
      <c r="Z9" s="157" t="b">
        <f t="shared" si="2"/>
        <v>1</v>
      </c>
      <c r="AA9" s="157" t="b">
        <f t="shared" si="3"/>
        <v>1</v>
      </c>
    </row>
    <row r="10" spans="1:27" ht="24">
      <c r="A10" s="257">
        <v>8</v>
      </c>
      <c r="B10" s="262" t="s">
        <v>281</v>
      </c>
      <c r="C10" s="221" t="s">
        <v>27</v>
      </c>
      <c r="D10" s="244" t="s">
        <v>57</v>
      </c>
      <c r="E10" s="244" t="s">
        <v>58</v>
      </c>
      <c r="F10" s="245" t="s">
        <v>312</v>
      </c>
      <c r="G10" s="221" t="s">
        <v>23</v>
      </c>
      <c r="H10" s="247">
        <v>4.6</v>
      </c>
      <c r="I10" s="257" t="s">
        <v>256</v>
      </c>
      <c r="J10" s="259">
        <v>3451542</v>
      </c>
      <c r="K10" s="259">
        <v>1725771</v>
      </c>
      <c r="L10" s="260">
        <v>1725771</v>
      </c>
      <c r="M10" s="250">
        <v>0.5</v>
      </c>
      <c r="N10" s="261"/>
      <c r="O10" s="261"/>
      <c r="P10" s="251"/>
      <c r="Q10" s="251">
        <v>1725771</v>
      </c>
      <c r="R10" s="251">
        <v>0</v>
      </c>
      <c r="S10" s="251"/>
      <c r="T10" s="249"/>
      <c r="U10" s="249"/>
      <c r="V10" s="249"/>
      <c r="W10" s="249"/>
      <c r="X10" s="157" t="b">
        <f t="shared" si="0"/>
        <v>1</v>
      </c>
      <c r="Y10" s="158">
        <f t="shared" si="1"/>
        <v>0.5</v>
      </c>
      <c r="Z10" s="157" t="b">
        <f t="shared" si="2"/>
        <v>1</v>
      </c>
      <c r="AA10" s="157" t="b">
        <f t="shared" si="3"/>
        <v>1</v>
      </c>
    </row>
    <row r="11" spans="1:27" ht="60">
      <c r="A11" s="221">
        <v>9</v>
      </c>
      <c r="B11" s="257" t="s">
        <v>282</v>
      </c>
      <c r="C11" s="221" t="s">
        <v>27</v>
      </c>
      <c r="D11" s="244" t="s">
        <v>289</v>
      </c>
      <c r="E11" s="244" t="s">
        <v>290</v>
      </c>
      <c r="F11" s="258" t="s">
        <v>313</v>
      </c>
      <c r="G11" s="221" t="s">
        <v>20</v>
      </c>
      <c r="H11" s="247">
        <v>0.274</v>
      </c>
      <c r="I11" s="254" t="s">
        <v>247</v>
      </c>
      <c r="J11" s="259">
        <v>3660766</v>
      </c>
      <c r="K11" s="259">
        <v>2196459.6</v>
      </c>
      <c r="L11" s="260">
        <v>1464306.4</v>
      </c>
      <c r="M11" s="250">
        <v>0.6</v>
      </c>
      <c r="N11" s="230"/>
      <c r="O11" s="230"/>
      <c r="P11" s="251"/>
      <c r="Q11" s="251">
        <v>2196459.6</v>
      </c>
      <c r="R11" s="251">
        <v>0</v>
      </c>
      <c r="S11" s="231"/>
      <c r="T11" s="228"/>
      <c r="U11" s="228"/>
      <c r="V11" s="228"/>
      <c r="W11" s="228"/>
      <c r="X11" s="157" t="b">
        <f t="shared" si="0"/>
        <v>1</v>
      </c>
      <c r="Y11" s="158">
        <f t="shared" si="1"/>
        <v>0.6</v>
      </c>
      <c r="Z11" s="157" t="b">
        <f t="shared" si="2"/>
        <v>1</v>
      </c>
      <c r="AA11" s="157" t="b">
        <f t="shared" si="3"/>
        <v>1</v>
      </c>
    </row>
    <row r="12" spans="1:27" ht="24">
      <c r="A12" s="257">
        <v>10</v>
      </c>
      <c r="B12" s="257" t="s">
        <v>283</v>
      </c>
      <c r="C12" s="221" t="s">
        <v>27</v>
      </c>
      <c r="D12" s="244" t="s">
        <v>294</v>
      </c>
      <c r="E12" s="244" t="s">
        <v>295</v>
      </c>
      <c r="F12" s="258" t="s">
        <v>314</v>
      </c>
      <c r="G12" s="221" t="s">
        <v>20</v>
      </c>
      <c r="H12" s="247">
        <v>0.637</v>
      </c>
      <c r="I12" s="254" t="s">
        <v>315</v>
      </c>
      <c r="J12" s="259">
        <v>6299576</v>
      </c>
      <c r="K12" s="259">
        <v>3779745.5999999996</v>
      </c>
      <c r="L12" s="260">
        <v>2519830.4000000004</v>
      </c>
      <c r="M12" s="250">
        <v>0.6</v>
      </c>
      <c r="N12" s="230"/>
      <c r="O12" s="230"/>
      <c r="P12" s="251"/>
      <c r="Q12" s="251">
        <v>3779745.5999999996</v>
      </c>
      <c r="R12" s="251">
        <v>0</v>
      </c>
      <c r="S12" s="231"/>
      <c r="T12" s="228"/>
      <c r="U12" s="228"/>
      <c r="V12" s="228"/>
      <c r="W12" s="228"/>
      <c r="X12" s="157" t="b">
        <f t="shared" si="0"/>
        <v>1</v>
      </c>
      <c r="Y12" s="158">
        <f t="shared" si="1"/>
        <v>0.6</v>
      </c>
      <c r="Z12" s="157" t="b">
        <f t="shared" si="2"/>
        <v>1</v>
      </c>
      <c r="AA12" s="157" t="b">
        <f t="shared" si="3"/>
        <v>1</v>
      </c>
    </row>
    <row r="13" spans="1:27" ht="24">
      <c r="A13" s="221">
        <v>11</v>
      </c>
      <c r="B13" s="262" t="s">
        <v>876</v>
      </c>
      <c r="C13" s="221" t="s">
        <v>27</v>
      </c>
      <c r="D13" s="244" t="s">
        <v>227</v>
      </c>
      <c r="E13" s="244" t="s">
        <v>28</v>
      </c>
      <c r="F13" s="245" t="s">
        <v>878</v>
      </c>
      <c r="G13" s="221" t="s">
        <v>20</v>
      </c>
      <c r="H13" s="247">
        <v>2.07</v>
      </c>
      <c r="I13" s="257" t="s">
        <v>259</v>
      </c>
      <c r="J13" s="259">
        <v>3330058</v>
      </c>
      <c r="K13" s="259">
        <v>1665029</v>
      </c>
      <c r="L13" s="260">
        <v>1665029</v>
      </c>
      <c r="M13" s="250">
        <v>0.5</v>
      </c>
      <c r="N13" s="261"/>
      <c r="O13" s="261"/>
      <c r="P13" s="251"/>
      <c r="Q13" s="265">
        <v>1665029</v>
      </c>
      <c r="R13" s="251">
        <v>0</v>
      </c>
      <c r="S13" s="251"/>
      <c r="T13" s="249"/>
      <c r="U13" s="249"/>
      <c r="V13" s="249"/>
      <c r="W13" s="249"/>
      <c r="X13" s="157" t="b">
        <f t="shared" si="0"/>
        <v>1</v>
      </c>
      <c r="Y13" s="158">
        <f t="shared" si="1"/>
        <v>0.5</v>
      </c>
      <c r="Z13" s="157" t="b">
        <f t="shared" si="2"/>
        <v>1</v>
      </c>
      <c r="AA13" s="157" t="b">
        <f t="shared" si="3"/>
        <v>1</v>
      </c>
    </row>
    <row r="14" spans="1:27" ht="48">
      <c r="A14" s="257">
        <v>12</v>
      </c>
      <c r="B14" s="221" t="s">
        <v>877</v>
      </c>
      <c r="C14" s="221" t="s">
        <v>27</v>
      </c>
      <c r="D14" s="244" t="s">
        <v>288</v>
      </c>
      <c r="E14" s="244" t="s">
        <v>55</v>
      </c>
      <c r="F14" s="255" t="s">
        <v>879</v>
      </c>
      <c r="G14" s="221" t="s">
        <v>20</v>
      </c>
      <c r="H14" s="247">
        <v>1.27</v>
      </c>
      <c r="I14" s="221" t="s">
        <v>880</v>
      </c>
      <c r="J14" s="259">
        <v>5417008</v>
      </c>
      <c r="K14" s="259">
        <v>2708504</v>
      </c>
      <c r="L14" s="260">
        <v>2708504</v>
      </c>
      <c r="M14" s="250">
        <v>0.5</v>
      </c>
      <c r="N14" s="261"/>
      <c r="O14" s="261"/>
      <c r="P14" s="251"/>
      <c r="Q14" s="265">
        <v>2708504</v>
      </c>
      <c r="R14" s="251">
        <v>0</v>
      </c>
      <c r="S14" s="251"/>
      <c r="T14" s="249"/>
      <c r="U14" s="249"/>
      <c r="V14" s="249"/>
      <c r="W14" s="249"/>
      <c r="X14" s="157" t="b">
        <f t="shared" si="0"/>
        <v>1</v>
      </c>
      <c r="Y14" s="158">
        <f t="shared" si="1"/>
        <v>0.5</v>
      </c>
      <c r="Z14" s="157" t="b">
        <f t="shared" si="2"/>
        <v>1</v>
      </c>
      <c r="AA14" s="157" t="b">
        <f t="shared" si="3"/>
        <v>1</v>
      </c>
    </row>
    <row r="15" spans="1:27" ht="24">
      <c r="A15" s="221">
        <v>13</v>
      </c>
      <c r="B15" s="221" t="s">
        <v>197</v>
      </c>
      <c r="C15" s="243" t="s">
        <v>27</v>
      </c>
      <c r="D15" s="244" t="s">
        <v>218</v>
      </c>
      <c r="E15" s="244" t="s">
        <v>219</v>
      </c>
      <c r="F15" s="245" t="s">
        <v>239</v>
      </c>
      <c r="G15" s="246" t="s">
        <v>23</v>
      </c>
      <c r="H15" s="247">
        <v>1.91</v>
      </c>
      <c r="I15" s="221" t="s">
        <v>238</v>
      </c>
      <c r="J15" s="248">
        <v>2498816</v>
      </c>
      <c r="K15" s="248">
        <v>1999052.8</v>
      </c>
      <c r="L15" s="249">
        <f>J15-K15</f>
        <v>499763.19999999995</v>
      </c>
      <c r="M15" s="250">
        <v>0.8</v>
      </c>
      <c r="N15" s="242"/>
      <c r="O15" s="242"/>
      <c r="P15" s="240"/>
      <c r="Q15" s="251">
        <v>1999052.8</v>
      </c>
      <c r="R15" s="252">
        <v>0</v>
      </c>
      <c r="S15" s="237"/>
      <c r="T15" s="241"/>
      <c r="U15" s="241"/>
      <c r="V15" s="241"/>
      <c r="W15" s="241"/>
      <c r="X15" s="157" t="b">
        <f t="shared" si="0"/>
        <v>1</v>
      </c>
      <c r="Y15" s="158">
        <f t="shared" si="1"/>
        <v>0.8</v>
      </c>
      <c r="Z15" s="157" t="b">
        <f t="shared" si="2"/>
        <v>1</v>
      </c>
      <c r="AA15" s="157" t="b">
        <f t="shared" si="3"/>
        <v>1</v>
      </c>
    </row>
    <row r="16" spans="1:27" ht="36">
      <c r="A16" s="257">
        <v>14</v>
      </c>
      <c r="B16" s="221" t="s">
        <v>196</v>
      </c>
      <c r="C16" s="243" t="s">
        <v>27</v>
      </c>
      <c r="D16" s="244" t="s">
        <v>35</v>
      </c>
      <c r="E16" s="244" t="s">
        <v>36</v>
      </c>
      <c r="F16" s="245" t="s">
        <v>237</v>
      </c>
      <c r="G16" s="246" t="s">
        <v>20</v>
      </c>
      <c r="H16" s="247">
        <v>1.228</v>
      </c>
      <c r="I16" s="221" t="s">
        <v>238</v>
      </c>
      <c r="J16" s="248">
        <v>2438392</v>
      </c>
      <c r="K16" s="248">
        <v>1219196</v>
      </c>
      <c r="L16" s="249">
        <f>J16-K16</f>
        <v>1219196</v>
      </c>
      <c r="M16" s="250">
        <v>0.5</v>
      </c>
      <c r="N16" s="242"/>
      <c r="O16" s="242"/>
      <c r="P16" s="240"/>
      <c r="Q16" s="251">
        <v>1219196</v>
      </c>
      <c r="R16" s="252">
        <v>0</v>
      </c>
      <c r="S16" s="237"/>
      <c r="T16" s="241"/>
      <c r="U16" s="241"/>
      <c r="V16" s="241"/>
      <c r="W16" s="241"/>
      <c r="X16" s="157" t="b">
        <f t="shared" si="0"/>
        <v>1</v>
      </c>
      <c r="Y16" s="158">
        <f t="shared" si="1"/>
        <v>0.5</v>
      </c>
      <c r="Z16" s="157" t="b">
        <f t="shared" si="2"/>
        <v>1</v>
      </c>
      <c r="AA16" s="157" t="b">
        <f t="shared" si="3"/>
        <v>1</v>
      </c>
    </row>
    <row r="17" spans="1:23" ht="12.75" customHeight="1">
      <c r="A17" s="336" t="s">
        <v>62</v>
      </c>
      <c r="B17" s="336"/>
      <c r="C17" s="336"/>
      <c r="D17" s="336"/>
      <c r="E17" s="336"/>
      <c r="F17" s="336"/>
      <c r="G17" s="336"/>
      <c r="H17" s="174">
        <f>SUM(H3:H16)</f>
        <v>24.963</v>
      </c>
      <c r="I17" s="175" t="s">
        <v>63</v>
      </c>
      <c r="J17" s="171">
        <f>SUM(J3:J16)</f>
        <v>53923195</v>
      </c>
      <c r="K17" s="171">
        <f>SUM(K3:K16)</f>
        <v>29169825.500000004</v>
      </c>
      <c r="L17" s="171">
        <f>SUM(L3:L16)</f>
        <v>24753369.5</v>
      </c>
      <c r="M17" s="176" t="s">
        <v>63</v>
      </c>
      <c r="N17" s="187">
        <f aca="true" t="shared" si="4" ref="N17:W17">SUM(N3:N16)</f>
        <v>0</v>
      </c>
      <c r="O17" s="187">
        <f t="shared" si="4"/>
        <v>0</v>
      </c>
      <c r="P17" s="187">
        <f t="shared" si="4"/>
        <v>0</v>
      </c>
      <c r="Q17" s="187">
        <f t="shared" si="4"/>
        <v>24876347</v>
      </c>
      <c r="R17" s="187">
        <f t="shared" si="4"/>
        <v>4293478.5</v>
      </c>
      <c r="S17" s="187">
        <f t="shared" si="4"/>
        <v>0</v>
      </c>
      <c r="T17" s="187">
        <f t="shared" si="4"/>
        <v>0</v>
      </c>
      <c r="U17" s="187">
        <f t="shared" si="4"/>
        <v>0</v>
      </c>
      <c r="V17" s="187">
        <f t="shared" si="4"/>
        <v>0</v>
      </c>
      <c r="W17" s="187">
        <f t="shared" si="4"/>
        <v>0</v>
      </c>
    </row>
    <row r="18" spans="1:23" ht="12.75" customHeight="1">
      <c r="A18" s="336" t="s">
        <v>65</v>
      </c>
      <c r="B18" s="336"/>
      <c r="C18" s="336"/>
      <c r="D18" s="336"/>
      <c r="E18" s="336"/>
      <c r="F18" s="336"/>
      <c r="G18" s="336"/>
      <c r="H18" s="174">
        <f>SUMIF($C$3:$C$16,"N",H3:H16)</f>
        <v>20.842000000000002</v>
      </c>
      <c r="I18" s="175" t="s">
        <v>63</v>
      </c>
      <c r="J18" s="171">
        <f>SUMIF($C$3:$C$16,"N",J3:J16)</f>
        <v>41717848</v>
      </c>
      <c r="K18" s="171">
        <f>SUMIF($C$3:$C$16,"N",K3:K16)</f>
        <v>23067152</v>
      </c>
      <c r="L18" s="171">
        <f>SUMIF($C$3:$C$16,"N",L3:L16)</f>
        <v>18650696</v>
      </c>
      <c r="M18" s="176" t="s">
        <v>63</v>
      </c>
      <c r="N18" s="187">
        <f aca="true" t="shared" si="5" ref="N18:W18">SUMIF($C$3:$C$16,"N",N3:N16)</f>
        <v>0</v>
      </c>
      <c r="O18" s="187">
        <f t="shared" si="5"/>
        <v>0</v>
      </c>
      <c r="P18" s="187">
        <f t="shared" si="5"/>
        <v>0</v>
      </c>
      <c r="Q18" s="187">
        <f t="shared" si="5"/>
        <v>23067152</v>
      </c>
      <c r="R18" s="187">
        <f t="shared" si="5"/>
        <v>0</v>
      </c>
      <c r="S18" s="187">
        <f t="shared" si="5"/>
        <v>0</v>
      </c>
      <c r="T18" s="187">
        <f t="shared" si="5"/>
        <v>0</v>
      </c>
      <c r="U18" s="187">
        <f t="shared" si="5"/>
        <v>0</v>
      </c>
      <c r="V18" s="187">
        <f t="shared" si="5"/>
        <v>0</v>
      </c>
      <c r="W18" s="187">
        <f t="shared" si="5"/>
        <v>0</v>
      </c>
    </row>
    <row r="19" spans="1:23" ht="12.75" customHeight="1">
      <c r="A19" s="337" t="s">
        <v>66</v>
      </c>
      <c r="B19" s="337"/>
      <c r="C19" s="337"/>
      <c r="D19" s="337"/>
      <c r="E19" s="337"/>
      <c r="F19" s="337"/>
      <c r="G19" s="337"/>
      <c r="H19" s="177">
        <f>SUMIF($C$3:$C$16,"W",H3:H16)</f>
        <v>4.121</v>
      </c>
      <c r="I19" s="178" t="s">
        <v>63</v>
      </c>
      <c r="J19" s="169">
        <f>SUMIF($C$3:$C$16,"W",J3:J16)</f>
        <v>12205347</v>
      </c>
      <c r="K19" s="169">
        <f>SUMIF($C$3:$C$16,"W",K3:K16)</f>
        <v>6102673.5</v>
      </c>
      <c r="L19" s="169">
        <f>SUMIF($C$3:$C$16,"W",L3:L16)</f>
        <v>6102673.5</v>
      </c>
      <c r="M19" s="179" t="s">
        <v>63</v>
      </c>
      <c r="N19" s="159">
        <f aca="true" t="shared" si="6" ref="N19:W19">SUMIF($C$3:$C$16,"W",N3:N16)</f>
        <v>0</v>
      </c>
      <c r="O19" s="159">
        <f t="shared" si="6"/>
        <v>0</v>
      </c>
      <c r="P19" s="159">
        <f t="shared" si="6"/>
        <v>0</v>
      </c>
      <c r="Q19" s="159">
        <f t="shared" si="6"/>
        <v>1809195</v>
      </c>
      <c r="R19" s="159">
        <f t="shared" si="6"/>
        <v>4293478.5</v>
      </c>
      <c r="S19" s="159">
        <f t="shared" si="6"/>
        <v>0</v>
      </c>
      <c r="T19" s="159">
        <f t="shared" si="6"/>
        <v>0</v>
      </c>
      <c r="U19" s="159">
        <f t="shared" si="6"/>
        <v>0</v>
      </c>
      <c r="V19" s="159">
        <f t="shared" si="6"/>
        <v>0</v>
      </c>
      <c r="W19" s="159">
        <f t="shared" si="6"/>
        <v>0</v>
      </c>
    </row>
    <row r="21" ht="12.75">
      <c r="A21" s="155" t="s">
        <v>67</v>
      </c>
    </row>
    <row r="22" ht="12.75">
      <c r="A22" s="180" t="s">
        <v>68</v>
      </c>
    </row>
    <row r="23" ht="12.75">
      <c r="A23" s="155" t="s">
        <v>151</v>
      </c>
    </row>
    <row r="24" ht="12.75">
      <c r="A24" s="181" t="s">
        <v>152</v>
      </c>
    </row>
  </sheetData>
  <sheetProtection/>
  <mergeCells count="17">
    <mergeCell ref="I1:I2"/>
    <mergeCell ref="J1:J2"/>
    <mergeCell ref="A1:A2"/>
    <mergeCell ref="B1:B2"/>
    <mergeCell ref="C1:C2"/>
    <mergeCell ref="D1:D2"/>
    <mergeCell ref="E1:E2"/>
    <mergeCell ref="A18:G18"/>
    <mergeCell ref="A19:G19"/>
    <mergeCell ref="K1:K2"/>
    <mergeCell ref="L1:L2"/>
    <mergeCell ref="M1:M2"/>
    <mergeCell ref="N1:W1"/>
    <mergeCell ref="A17:G17"/>
    <mergeCell ref="F1:F2"/>
    <mergeCell ref="G1:G2"/>
    <mergeCell ref="H1:H2"/>
  </mergeCells>
  <dataValidations count="3">
    <dataValidation type="list" operator="equal" allowBlank="1" showInputMessage="1" showErrorMessage="1" sqref="C3 C15:C16">
      <formula1>"N,K,W"</formula1>
    </dataValidation>
    <dataValidation type="list" operator="equal" allowBlank="1" showInputMessage="1" showErrorMessage="1" sqref="C4:C14">
      <formula1>"N,W"</formula1>
    </dataValidation>
    <dataValidation type="list" operator="equal" allowBlank="1" showInputMessage="1" showErrorMessage="1" sqref="G3:G16">
      <formula1>"B,P,R"</formula1>
    </dataValidation>
  </dataValidations>
  <printOptions/>
  <pageMargins left="0.7875" right="0.7875" top="1.05277777777778" bottom="1.05277777777778" header="0.7875" footer="0.7875"/>
  <pageSetup fitToHeight="0" fitToWidth="1" horizontalDpi="600" verticalDpi="600" orientation="landscape" paperSize="8" scale="59" r:id="rId1"/>
  <headerFooter>
    <oddHeader>&amp;LWojewództwo Dolnośląskie- zadania powiatowe lista rezerwowa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tabSelected="1" view="pageBreakPreview" zoomScale="85" zoomScaleSheetLayoutView="85" workbookViewId="0" topLeftCell="A40">
      <selection activeCell="A1" sqref="A1:A2"/>
    </sheetView>
  </sheetViews>
  <sheetFormatPr defaultColWidth="8.7109375" defaultRowHeight="12.75"/>
  <cols>
    <col min="1" max="1" width="8.7109375" style="155" customWidth="1"/>
    <col min="2" max="2" width="12.7109375" style="155" customWidth="1"/>
    <col min="3" max="3" width="14.7109375" style="155" customWidth="1"/>
    <col min="4" max="4" width="15.140625" style="155" customWidth="1"/>
    <col min="5" max="5" width="8.7109375" style="155" customWidth="1"/>
    <col min="6" max="6" width="11.7109375" style="155" customWidth="1"/>
    <col min="7" max="7" width="33.00390625" style="155" customWidth="1"/>
    <col min="8" max="8" width="8.7109375" style="155" customWidth="1"/>
    <col min="9" max="10" width="11.28125" style="155" customWidth="1"/>
    <col min="11" max="11" width="17.7109375" style="155" customWidth="1"/>
    <col min="12" max="12" width="17.28125" style="155" customWidth="1"/>
    <col min="13" max="13" width="14.57421875" style="155" customWidth="1"/>
    <col min="14" max="14" width="12.140625" style="155" customWidth="1"/>
    <col min="15" max="16" width="11.57421875" style="155" customWidth="1"/>
    <col min="17" max="17" width="12.28125" style="155" bestFit="1" customWidth="1"/>
    <col min="18" max="18" width="12.8515625" style="155" customWidth="1"/>
    <col min="19" max="19" width="15.7109375" style="155" customWidth="1"/>
    <col min="20" max="24" width="11.57421875" style="155" customWidth="1"/>
    <col min="25" max="28" width="8.7109375" style="155" customWidth="1"/>
    <col min="29" max="16384" width="8.7109375" style="155" customWidth="1"/>
  </cols>
  <sheetData>
    <row r="1" spans="1:24" ht="21.75" customHeight="1">
      <c r="A1" s="341" t="s">
        <v>0</v>
      </c>
      <c r="B1" s="334" t="s">
        <v>1</v>
      </c>
      <c r="C1" s="335" t="s">
        <v>144</v>
      </c>
      <c r="D1" s="334" t="s">
        <v>3</v>
      </c>
      <c r="E1" s="334" t="s">
        <v>4</v>
      </c>
      <c r="F1" s="334" t="s">
        <v>71</v>
      </c>
      <c r="G1" s="342" t="s">
        <v>5</v>
      </c>
      <c r="H1" s="334" t="s">
        <v>6</v>
      </c>
      <c r="I1" s="334" t="s">
        <v>190</v>
      </c>
      <c r="J1" s="334" t="s">
        <v>7</v>
      </c>
      <c r="K1" s="334" t="s">
        <v>189</v>
      </c>
      <c r="L1" s="334" t="s">
        <v>188</v>
      </c>
      <c r="M1" s="334" t="s">
        <v>8</v>
      </c>
      <c r="N1" s="334" t="s">
        <v>9</v>
      </c>
      <c r="O1" s="334" t="s">
        <v>10</v>
      </c>
      <c r="P1" s="334"/>
      <c r="Q1" s="334"/>
      <c r="R1" s="334"/>
      <c r="S1" s="334"/>
      <c r="T1" s="334"/>
      <c r="U1" s="334"/>
      <c r="V1" s="334"/>
      <c r="W1" s="334"/>
      <c r="X1" s="334"/>
    </row>
    <row r="2" spans="1:28" ht="21.75" customHeight="1">
      <c r="A2" s="341"/>
      <c r="B2" s="334"/>
      <c r="C2" s="335"/>
      <c r="D2" s="334"/>
      <c r="E2" s="334"/>
      <c r="F2" s="334"/>
      <c r="G2" s="342"/>
      <c r="H2" s="334"/>
      <c r="I2" s="334"/>
      <c r="J2" s="334"/>
      <c r="K2" s="334"/>
      <c r="L2" s="334"/>
      <c r="M2" s="334"/>
      <c r="N2" s="334"/>
      <c r="O2" s="220">
        <v>2019</v>
      </c>
      <c r="P2" s="220">
        <v>2020</v>
      </c>
      <c r="Q2" s="220">
        <v>2021</v>
      </c>
      <c r="R2" s="220">
        <v>2022</v>
      </c>
      <c r="S2" s="220">
        <v>2023</v>
      </c>
      <c r="T2" s="220">
        <v>2024</v>
      </c>
      <c r="U2" s="220">
        <v>2025</v>
      </c>
      <c r="V2" s="220">
        <v>2026</v>
      </c>
      <c r="W2" s="220">
        <v>2027</v>
      </c>
      <c r="X2" s="220">
        <v>2028</v>
      </c>
      <c r="Y2" s="157" t="s">
        <v>11</v>
      </c>
      <c r="Z2" s="157" t="s">
        <v>12</v>
      </c>
      <c r="AA2" s="157" t="s">
        <v>13</v>
      </c>
      <c r="AB2" s="157" t="s">
        <v>14</v>
      </c>
    </row>
    <row r="3" spans="1:28" s="207" customFormat="1" ht="32.25" customHeight="1">
      <c r="A3" s="221">
        <v>1</v>
      </c>
      <c r="B3" s="221" t="s">
        <v>621</v>
      </c>
      <c r="C3" s="221" t="s">
        <v>27</v>
      </c>
      <c r="D3" s="277" t="s">
        <v>473</v>
      </c>
      <c r="E3" s="244" t="s">
        <v>474</v>
      </c>
      <c r="F3" s="221" t="s">
        <v>548</v>
      </c>
      <c r="G3" s="296" t="s">
        <v>780</v>
      </c>
      <c r="H3" s="221" t="s">
        <v>20</v>
      </c>
      <c r="I3" s="247">
        <v>0.613</v>
      </c>
      <c r="J3" s="254" t="s">
        <v>245</v>
      </c>
      <c r="K3" s="248">
        <v>746286</v>
      </c>
      <c r="L3" s="248">
        <v>373143</v>
      </c>
      <c r="M3" s="249">
        <v>373143</v>
      </c>
      <c r="N3" s="250">
        <v>0.5</v>
      </c>
      <c r="O3" s="261"/>
      <c r="P3" s="261"/>
      <c r="Q3" s="251"/>
      <c r="R3" s="251">
        <v>373143</v>
      </c>
      <c r="S3" s="251">
        <v>0</v>
      </c>
      <c r="T3" s="251"/>
      <c r="U3" s="251"/>
      <c r="V3" s="251"/>
      <c r="W3" s="251"/>
      <c r="X3" s="278"/>
      <c r="Y3" s="213" t="b">
        <f>L3=SUM(O3:X3)</f>
        <v>1</v>
      </c>
      <c r="Z3" s="214">
        <f>ROUND(L3/K3,4)</f>
        <v>0.5</v>
      </c>
      <c r="AA3" s="213" t="b">
        <f>N3=Z3</f>
        <v>1</v>
      </c>
      <c r="AB3" s="213" t="b">
        <f>K3=L3+M3</f>
        <v>1</v>
      </c>
    </row>
    <row r="4" spans="1:28" s="207" customFormat="1" ht="24">
      <c r="A4" s="221">
        <v>2</v>
      </c>
      <c r="B4" s="221" t="s">
        <v>622</v>
      </c>
      <c r="C4" s="221" t="s">
        <v>27</v>
      </c>
      <c r="D4" s="277" t="s">
        <v>507</v>
      </c>
      <c r="E4" s="244" t="s">
        <v>508</v>
      </c>
      <c r="F4" s="221" t="s">
        <v>86</v>
      </c>
      <c r="G4" s="296" t="s">
        <v>781</v>
      </c>
      <c r="H4" s="221" t="s">
        <v>20</v>
      </c>
      <c r="I4" s="247">
        <v>0.525</v>
      </c>
      <c r="J4" s="254" t="s">
        <v>238</v>
      </c>
      <c r="K4" s="248">
        <v>259906</v>
      </c>
      <c r="L4" s="248">
        <v>129953</v>
      </c>
      <c r="M4" s="249">
        <v>129953</v>
      </c>
      <c r="N4" s="250">
        <v>0.5</v>
      </c>
      <c r="O4" s="261"/>
      <c r="P4" s="261"/>
      <c r="Q4" s="251"/>
      <c r="R4" s="251">
        <v>129953</v>
      </c>
      <c r="S4" s="251">
        <v>0</v>
      </c>
      <c r="T4" s="251"/>
      <c r="U4" s="251"/>
      <c r="V4" s="251"/>
      <c r="W4" s="251"/>
      <c r="X4" s="278"/>
      <c r="Y4" s="213" t="b">
        <f aca="true" t="shared" si="0" ref="Y4:Y60">L4=SUM(O4:X4)</f>
        <v>1</v>
      </c>
      <c r="Z4" s="214">
        <f aca="true" t="shared" si="1" ref="Z4:Z60">ROUND(L4/K4,4)</f>
        <v>0.5</v>
      </c>
      <c r="AA4" s="213" t="b">
        <f aca="true" t="shared" si="2" ref="AA4:AA60">N4=Z4</f>
        <v>1</v>
      </c>
      <c r="AB4" s="213" t="b">
        <f aca="true" t="shared" si="3" ref="AB4:AB60">K4=L4+M4</f>
        <v>1</v>
      </c>
    </row>
    <row r="5" spans="1:28" s="207" customFormat="1" ht="36">
      <c r="A5" s="221">
        <v>3</v>
      </c>
      <c r="B5" s="221" t="s">
        <v>623</v>
      </c>
      <c r="C5" s="221" t="s">
        <v>27</v>
      </c>
      <c r="D5" s="277" t="s">
        <v>692</v>
      </c>
      <c r="E5" s="244" t="s">
        <v>693</v>
      </c>
      <c r="F5" s="221" t="s">
        <v>86</v>
      </c>
      <c r="G5" s="296" t="s">
        <v>782</v>
      </c>
      <c r="H5" s="221" t="s">
        <v>56</v>
      </c>
      <c r="I5" s="247">
        <v>0.085</v>
      </c>
      <c r="J5" s="254" t="s">
        <v>265</v>
      </c>
      <c r="K5" s="248">
        <v>475000</v>
      </c>
      <c r="L5" s="248">
        <v>380000</v>
      </c>
      <c r="M5" s="249">
        <v>95000</v>
      </c>
      <c r="N5" s="250">
        <v>0.8</v>
      </c>
      <c r="O5" s="261"/>
      <c r="P5" s="261"/>
      <c r="Q5" s="251"/>
      <c r="R5" s="251">
        <v>380000</v>
      </c>
      <c r="S5" s="251">
        <v>0</v>
      </c>
      <c r="T5" s="251"/>
      <c r="U5" s="251"/>
      <c r="V5" s="251"/>
      <c r="W5" s="251"/>
      <c r="X5" s="278"/>
      <c r="Y5" s="213" t="b">
        <f t="shared" si="0"/>
        <v>1</v>
      </c>
      <c r="Z5" s="214">
        <f t="shared" si="1"/>
        <v>0.8</v>
      </c>
      <c r="AA5" s="213" t="b">
        <f t="shared" si="2"/>
        <v>1</v>
      </c>
      <c r="AB5" s="213" t="b">
        <f t="shared" si="3"/>
        <v>1</v>
      </c>
    </row>
    <row r="6" spans="1:28" s="207" customFormat="1" ht="36">
      <c r="A6" s="221">
        <v>4</v>
      </c>
      <c r="B6" s="221" t="s">
        <v>624</v>
      </c>
      <c r="C6" s="221" t="s">
        <v>27</v>
      </c>
      <c r="D6" s="277" t="s">
        <v>694</v>
      </c>
      <c r="E6" s="244" t="s">
        <v>695</v>
      </c>
      <c r="F6" s="221" t="s">
        <v>783</v>
      </c>
      <c r="G6" s="278" t="s">
        <v>784</v>
      </c>
      <c r="H6" s="221" t="s">
        <v>20</v>
      </c>
      <c r="I6" s="247">
        <v>0.707</v>
      </c>
      <c r="J6" s="254" t="s">
        <v>254</v>
      </c>
      <c r="K6" s="248">
        <v>1103028</v>
      </c>
      <c r="L6" s="248">
        <v>551514</v>
      </c>
      <c r="M6" s="249">
        <v>551514</v>
      </c>
      <c r="N6" s="250">
        <v>0.5</v>
      </c>
      <c r="O6" s="261"/>
      <c r="P6" s="261"/>
      <c r="Q6" s="251"/>
      <c r="R6" s="251">
        <v>551514</v>
      </c>
      <c r="S6" s="251">
        <v>0</v>
      </c>
      <c r="T6" s="251"/>
      <c r="U6" s="251"/>
      <c r="V6" s="251"/>
      <c r="W6" s="251"/>
      <c r="X6" s="278"/>
      <c r="Y6" s="213" t="b">
        <f t="shared" si="0"/>
        <v>1</v>
      </c>
      <c r="Z6" s="214">
        <f t="shared" si="1"/>
        <v>0.5</v>
      </c>
      <c r="AA6" s="213" t="b">
        <f t="shared" si="2"/>
        <v>1</v>
      </c>
      <c r="AB6" s="213" t="b">
        <f t="shared" si="3"/>
        <v>1</v>
      </c>
    </row>
    <row r="7" spans="1:28" s="207" customFormat="1" ht="24">
      <c r="A7" s="221">
        <v>5</v>
      </c>
      <c r="B7" s="221" t="s">
        <v>625</v>
      </c>
      <c r="C7" s="221" t="s">
        <v>27</v>
      </c>
      <c r="D7" s="277" t="s">
        <v>465</v>
      </c>
      <c r="E7" s="244" t="s">
        <v>466</v>
      </c>
      <c r="F7" s="221" t="s">
        <v>74</v>
      </c>
      <c r="G7" s="296" t="s">
        <v>785</v>
      </c>
      <c r="H7" s="221" t="s">
        <v>23</v>
      </c>
      <c r="I7" s="247">
        <v>0.57</v>
      </c>
      <c r="J7" s="254" t="s">
        <v>786</v>
      </c>
      <c r="K7" s="248">
        <v>210076</v>
      </c>
      <c r="L7" s="248">
        <v>105038</v>
      </c>
      <c r="M7" s="249">
        <v>105038</v>
      </c>
      <c r="N7" s="250">
        <v>0.5</v>
      </c>
      <c r="O7" s="261"/>
      <c r="P7" s="261"/>
      <c r="Q7" s="251"/>
      <c r="R7" s="251">
        <v>105038</v>
      </c>
      <c r="S7" s="251">
        <v>0</v>
      </c>
      <c r="T7" s="251"/>
      <c r="U7" s="251"/>
      <c r="V7" s="251"/>
      <c r="W7" s="251"/>
      <c r="X7" s="278"/>
      <c r="Y7" s="213" t="b">
        <f t="shared" si="0"/>
        <v>1</v>
      </c>
      <c r="Z7" s="214">
        <f t="shared" si="1"/>
        <v>0.5</v>
      </c>
      <c r="AA7" s="213" t="b">
        <f t="shared" si="2"/>
        <v>1</v>
      </c>
      <c r="AB7" s="213" t="b">
        <f t="shared" si="3"/>
        <v>1</v>
      </c>
    </row>
    <row r="8" spans="1:28" s="207" customFormat="1" ht="24">
      <c r="A8" s="221">
        <v>6</v>
      </c>
      <c r="B8" s="221" t="s">
        <v>626</v>
      </c>
      <c r="C8" s="221" t="s">
        <v>27</v>
      </c>
      <c r="D8" s="277" t="s">
        <v>696</v>
      </c>
      <c r="E8" s="244" t="s">
        <v>697</v>
      </c>
      <c r="F8" s="221" t="s">
        <v>77</v>
      </c>
      <c r="G8" s="296" t="s">
        <v>787</v>
      </c>
      <c r="H8" s="221" t="s">
        <v>20</v>
      </c>
      <c r="I8" s="247">
        <v>0.415</v>
      </c>
      <c r="J8" s="254" t="s">
        <v>254</v>
      </c>
      <c r="K8" s="248">
        <v>1120627</v>
      </c>
      <c r="L8" s="248">
        <v>560313.5</v>
      </c>
      <c r="M8" s="249">
        <v>560313.5</v>
      </c>
      <c r="N8" s="250">
        <v>0.5</v>
      </c>
      <c r="O8" s="261"/>
      <c r="P8" s="261"/>
      <c r="Q8" s="251"/>
      <c r="R8" s="251">
        <v>560313.5</v>
      </c>
      <c r="S8" s="251">
        <v>0</v>
      </c>
      <c r="T8" s="251"/>
      <c r="U8" s="251"/>
      <c r="V8" s="251"/>
      <c r="W8" s="251"/>
      <c r="X8" s="278"/>
      <c r="Y8" s="213" t="b">
        <f t="shared" si="0"/>
        <v>1</v>
      </c>
      <c r="Z8" s="214">
        <f t="shared" si="1"/>
        <v>0.5</v>
      </c>
      <c r="AA8" s="213" t="b">
        <f t="shared" si="2"/>
        <v>1</v>
      </c>
      <c r="AB8" s="213" t="b">
        <f t="shared" si="3"/>
        <v>1</v>
      </c>
    </row>
    <row r="9" spans="1:28" s="207" customFormat="1" ht="36">
      <c r="A9" s="221">
        <v>7</v>
      </c>
      <c r="B9" s="221" t="s">
        <v>658</v>
      </c>
      <c r="C9" s="221" t="s">
        <v>27</v>
      </c>
      <c r="D9" s="277" t="s">
        <v>744</v>
      </c>
      <c r="E9" s="244" t="s">
        <v>745</v>
      </c>
      <c r="F9" s="221" t="s">
        <v>575</v>
      </c>
      <c r="G9" s="296" t="s">
        <v>832</v>
      </c>
      <c r="H9" s="221" t="s">
        <v>20</v>
      </c>
      <c r="I9" s="247">
        <v>0.5</v>
      </c>
      <c r="J9" s="254" t="s">
        <v>236</v>
      </c>
      <c r="K9" s="248">
        <v>2224786</v>
      </c>
      <c r="L9" s="248">
        <v>1334871.5999999999</v>
      </c>
      <c r="M9" s="249">
        <v>889914.4000000001</v>
      </c>
      <c r="N9" s="250">
        <v>0.6</v>
      </c>
      <c r="O9" s="261"/>
      <c r="P9" s="261"/>
      <c r="Q9" s="251"/>
      <c r="R9" s="251">
        <v>1334871.5999999999</v>
      </c>
      <c r="S9" s="251">
        <v>0</v>
      </c>
      <c r="T9" s="251"/>
      <c r="U9" s="251"/>
      <c r="V9" s="251"/>
      <c r="W9" s="251"/>
      <c r="X9" s="278"/>
      <c r="Y9" s="213" t="b">
        <f t="shared" si="0"/>
        <v>1</v>
      </c>
      <c r="Z9" s="214">
        <f t="shared" si="1"/>
        <v>0.6</v>
      </c>
      <c r="AA9" s="213" t="b">
        <f t="shared" si="2"/>
        <v>1</v>
      </c>
      <c r="AB9" s="213" t="b">
        <f t="shared" si="3"/>
        <v>1</v>
      </c>
    </row>
    <row r="10" spans="1:28" s="207" customFormat="1" ht="24">
      <c r="A10" s="221">
        <v>8</v>
      </c>
      <c r="B10" s="221" t="s">
        <v>627</v>
      </c>
      <c r="C10" s="221" t="s">
        <v>27</v>
      </c>
      <c r="D10" s="277" t="s">
        <v>698</v>
      </c>
      <c r="E10" s="244" t="s">
        <v>699</v>
      </c>
      <c r="F10" s="221" t="s">
        <v>103</v>
      </c>
      <c r="G10" s="278" t="s">
        <v>788</v>
      </c>
      <c r="H10" s="221" t="s">
        <v>20</v>
      </c>
      <c r="I10" s="247">
        <v>0.461</v>
      </c>
      <c r="J10" s="254" t="s">
        <v>789</v>
      </c>
      <c r="K10" s="248">
        <v>2551497</v>
      </c>
      <c r="L10" s="248">
        <v>2041197.6</v>
      </c>
      <c r="M10" s="249">
        <v>510299.3999999999</v>
      </c>
      <c r="N10" s="250">
        <v>0.8</v>
      </c>
      <c r="O10" s="261"/>
      <c r="P10" s="261"/>
      <c r="Q10" s="251"/>
      <c r="R10" s="251">
        <v>2041197.6</v>
      </c>
      <c r="S10" s="251">
        <v>0</v>
      </c>
      <c r="T10" s="251"/>
      <c r="U10" s="251"/>
      <c r="V10" s="251"/>
      <c r="W10" s="251"/>
      <c r="X10" s="278"/>
      <c r="Y10" s="213" t="b">
        <f t="shared" si="0"/>
        <v>1</v>
      </c>
      <c r="Z10" s="214">
        <f t="shared" si="1"/>
        <v>0.8</v>
      </c>
      <c r="AA10" s="213" t="b">
        <f t="shared" si="2"/>
        <v>1</v>
      </c>
      <c r="AB10" s="213" t="b">
        <f t="shared" si="3"/>
        <v>1</v>
      </c>
    </row>
    <row r="11" spans="1:28" s="207" customFormat="1" ht="24">
      <c r="A11" s="221">
        <v>9</v>
      </c>
      <c r="B11" s="221" t="s">
        <v>628</v>
      </c>
      <c r="C11" s="221" t="s">
        <v>27</v>
      </c>
      <c r="D11" s="277" t="s">
        <v>700</v>
      </c>
      <c r="E11" s="244" t="s">
        <v>701</v>
      </c>
      <c r="F11" s="221" t="s">
        <v>86</v>
      </c>
      <c r="G11" s="278" t="s">
        <v>790</v>
      </c>
      <c r="H11" s="221" t="s">
        <v>20</v>
      </c>
      <c r="I11" s="247">
        <v>0.601</v>
      </c>
      <c r="J11" s="254" t="s">
        <v>517</v>
      </c>
      <c r="K11" s="248">
        <v>1126590</v>
      </c>
      <c r="L11" s="248">
        <v>563295</v>
      </c>
      <c r="M11" s="249">
        <v>563295</v>
      </c>
      <c r="N11" s="250">
        <v>0.5</v>
      </c>
      <c r="O11" s="261"/>
      <c r="P11" s="261"/>
      <c r="Q11" s="251"/>
      <c r="R11" s="251">
        <v>563295</v>
      </c>
      <c r="S11" s="251">
        <v>0</v>
      </c>
      <c r="T11" s="251"/>
      <c r="U11" s="251"/>
      <c r="V11" s="251"/>
      <c r="W11" s="251"/>
      <c r="X11" s="278"/>
      <c r="Y11" s="213" t="b">
        <f t="shared" si="0"/>
        <v>1</v>
      </c>
      <c r="Z11" s="214">
        <f t="shared" si="1"/>
        <v>0.5</v>
      </c>
      <c r="AA11" s="213" t="b">
        <f t="shared" si="2"/>
        <v>1</v>
      </c>
      <c r="AB11" s="213" t="b">
        <f t="shared" si="3"/>
        <v>1</v>
      </c>
    </row>
    <row r="12" spans="1:28" s="207" customFormat="1" ht="24">
      <c r="A12" s="221">
        <v>10</v>
      </c>
      <c r="B12" s="221" t="s">
        <v>629</v>
      </c>
      <c r="C12" s="221" t="s">
        <v>27</v>
      </c>
      <c r="D12" s="277" t="s">
        <v>702</v>
      </c>
      <c r="E12" s="244" t="s">
        <v>703</v>
      </c>
      <c r="F12" s="221" t="s">
        <v>791</v>
      </c>
      <c r="G12" s="255" t="s">
        <v>792</v>
      </c>
      <c r="H12" s="221" t="s">
        <v>23</v>
      </c>
      <c r="I12" s="247">
        <v>0.63</v>
      </c>
      <c r="J12" s="221" t="s">
        <v>259</v>
      </c>
      <c r="K12" s="248">
        <v>1053655</v>
      </c>
      <c r="L12" s="248">
        <v>526827.5</v>
      </c>
      <c r="M12" s="248">
        <v>526827.5</v>
      </c>
      <c r="N12" s="250">
        <v>0.5</v>
      </c>
      <c r="O12" s="261"/>
      <c r="P12" s="261"/>
      <c r="Q12" s="261"/>
      <c r="R12" s="261">
        <v>526827.5</v>
      </c>
      <c r="S12" s="261">
        <v>0</v>
      </c>
      <c r="T12" s="261"/>
      <c r="U12" s="261"/>
      <c r="V12" s="261"/>
      <c r="W12" s="261"/>
      <c r="X12" s="295"/>
      <c r="Y12" s="213" t="b">
        <f t="shared" si="0"/>
        <v>1</v>
      </c>
      <c r="Z12" s="214">
        <f t="shared" si="1"/>
        <v>0.5</v>
      </c>
      <c r="AA12" s="213" t="b">
        <f t="shared" si="2"/>
        <v>1</v>
      </c>
      <c r="AB12" s="213" t="b">
        <f t="shared" si="3"/>
        <v>1</v>
      </c>
    </row>
    <row r="13" spans="1:28" s="207" customFormat="1" ht="24">
      <c r="A13" s="221">
        <v>11</v>
      </c>
      <c r="B13" s="221" t="s">
        <v>630</v>
      </c>
      <c r="C13" s="221" t="s">
        <v>27</v>
      </c>
      <c r="D13" s="277" t="s">
        <v>704</v>
      </c>
      <c r="E13" s="244" t="s">
        <v>705</v>
      </c>
      <c r="F13" s="221" t="s">
        <v>793</v>
      </c>
      <c r="G13" s="278" t="s">
        <v>794</v>
      </c>
      <c r="H13" s="221" t="s">
        <v>20</v>
      </c>
      <c r="I13" s="247">
        <v>0.68</v>
      </c>
      <c r="J13" s="221" t="s">
        <v>795</v>
      </c>
      <c r="K13" s="248">
        <v>520000</v>
      </c>
      <c r="L13" s="248">
        <v>260000</v>
      </c>
      <c r="M13" s="249">
        <v>260000</v>
      </c>
      <c r="N13" s="250">
        <v>0.5</v>
      </c>
      <c r="O13" s="261"/>
      <c r="P13" s="261"/>
      <c r="Q13" s="251"/>
      <c r="R13" s="251">
        <v>260000</v>
      </c>
      <c r="S13" s="251">
        <v>0</v>
      </c>
      <c r="T13" s="251"/>
      <c r="U13" s="251"/>
      <c r="V13" s="251"/>
      <c r="W13" s="251"/>
      <c r="X13" s="278"/>
      <c r="Y13" s="213" t="b">
        <f t="shared" si="0"/>
        <v>1</v>
      </c>
      <c r="Z13" s="214">
        <f t="shared" si="1"/>
        <v>0.5</v>
      </c>
      <c r="AA13" s="213" t="b">
        <f t="shared" si="2"/>
        <v>1</v>
      </c>
      <c r="AB13" s="213" t="b">
        <f t="shared" si="3"/>
        <v>1</v>
      </c>
    </row>
    <row r="14" spans="1:28" s="207" customFormat="1" ht="24">
      <c r="A14" s="221">
        <v>12</v>
      </c>
      <c r="B14" s="221" t="s">
        <v>631</v>
      </c>
      <c r="C14" s="221" t="s">
        <v>27</v>
      </c>
      <c r="D14" s="277" t="s">
        <v>706</v>
      </c>
      <c r="E14" s="244" t="s">
        <v>707</v>
      </c>
      <c r="F14" s="221" t="s">
        <v>796</v>
      </c>
      <c r="G14" s="296" t="s">
        <v>797</v>
      </c>
      <c r="H14" s="221" t="s">
        <v>20</v>
      </c>
      <c r="I14" s="247">
        <v>0.945</v>
      </c>
      <c r="J14" s="254" t="s">
        <v>593</v>
      </c>
      <c r="K14" s="248">
        <v>850500</v>
      </c>
      <c r="L14" s="248">
        <v>425250</v>
      </c>
      <c r="M14" s="249">
        <v>425250</v>
      </c>
      <c r="N14" s="250">
        <v>0.5</v>
      </c>
      <c r="O14" s="261"/>
      <c r="P14" s="261"/>
      <c r="Q14" s="251"/>
      <c r="R14" s="251">
        <v>425250</v>
      </c>
      <c r="S14" s="251">
        <v>0</v>
      </c>
      <c r="T14" s="251"/>
      <c r="U14" s="251"/>
      <c r="V14" s="251"/>
      <c r="W14" s="251"/>
      <c r="X14" s="278"/>
      <c r="Y14" s="213" t="b">
        <f t="shared" si="0"/>
        <v>1</v>
      </c>
      <c r="Z14" s="214">
        <f t="shared" si="1"/>
        <v>0.5</v>
      </c>
      <c r="AA14" s="213" t="b">
        <f t="shared" si="2"/>
        <v>1</v>
      </c>
      <c r="AB14" s="213" t="b">
        <f t="shared" si="3"/>
        <v>1</v>
      </c>
    </row>
    <row r="15" spans="1:28" s="207" customFormat="1" ht="48">
      <c r="A15" s="221">
        <v>13</v>
      </c>
      <c r="B15" s="221" t="s">
        <v>632</v>
      </c>
      <c r="C15" s="221" t="s">
        <v>27</v>
      </c>
      <c r="D15" s="277" t="s">
        <v>708</v>
      </c>
      <c r="E15" s="244" t="s">
        <v>709</v>
      </c>
      <c r="F15" s="221" t="s">
        <v>109</v>
      </c>
      <c r="G15" s="278" t="s">
        <v>798</v>
      </c>
      <c r="H15" s="221" t="s">
        <v>20</v>
      </c>
      <c r="I15" s="247">
        <v>0.16</v>
      </c>
      <c r="J15" s="221" t="s">
        <v>606</v>
      </c>
      <c r="K15" s="248">
        <v>1980000</v>
      </c>
      <c r="L15" s="248">
        <v>990000</v>
      </c>
      <c r="M15" s="248">
        <v>990000</v>
      </c>
      <c r="N15" s="250">
        <v>0.5</v>
      </c>
      <c r="O15" s="261"/>
      <c r="P15" s="261"/>
      <c r="Q15" s="261"/>
      <c r="R15" s="261">
        <v>990000</v>
      </c>
      <c r="S15" s="251">
        <v>0</v>
      </c>
      <c r="T15" s="251"/>
      <c r="U15" s="251"/>
      <c r="V15" s="251"/>
      <c r="W15" s="251"/>
      <c r="X15" s="278"/>
      <c r="Y15" s="213" t="b">
        <f t="shared" si="0"/>
        <v>1</v>
      </c>
      <c r="Z15" s="214">
        <f t="shared" si="1"/>
        <v>0.5</v>
      </c>
      <c r="AA15" s="213" t="b">
        <f t="shared" si="2"/>
        <v>1</v>
      </c>
      <c r="AB15" s="213" t="b">
        <f t="shared" si="3"/>
        <v>1</v>
      </c>
    </row>
    <row r="16" spans="1:28" ht="24">
      <c r="A16" s="221">
        <v>14</v>
      </c>
      <c r="B16" s="221" t="s">
        <v>634</v>
      </c>
      <c r="C16" s="221" t="s">
        <v>27</v>
      </c>
      <c r="D16" s="277" t="s">
        <v>712</v>
      </c>
      <c r="E16" s="244" t="s">
        <v>713</v>
      </c>
      <c r="F16" s="221" t="s">
        <v>166</v>
      </c>
      <c r="G16" s="296" t="s">
        <v>801</v>
      </c>
      <c r="H16" s="221" t="s">
        <v>20</v>
      </c>
      <c r="I16" s="247">
        <v>0.87</v>
      </c>
      <c r="J16" s="254" t="s">
        <v>238</v>
      </c>
      <c r="K16" s="248">
        <v>1990186</v>
      </c>
      <c r="L16" s="248">
        <v>1393130.2</v>
      </c>
      <c r="M16" s="249">
        <v>597055.8</v>
      </c>
      <c r="N16" s="250">
        <v>0.7</v>
      </c>
      <c r="O16" s="261"/>
      <c r="P16" s="261"/>
      <c r="Q16" s="251"/>
      <c r="R16" s="251">
        <v>1393130.2</v>
      </c>
      <c r="S16" s="251">
        <v>0</v>
      </c>
      <c r="T16" s="251"/>
      <c r="U16" s="251"/>
      <c r="V16" s="251"/>
      <c r="W16" s="251"/>
      <c r="X16" s="278"/>
      <c r="Y16" s="213" t="b">
        <f t="shared" si="0"/>
        <v>1</v>
      </c>
      <c r="Z16" s="214">
        <f t="shared" si="1"/>
        <v>0.7</v>
      </c>
      <c r="AA16" s="213" t="b">
        <f t="shared" si="2"/>
        <v>1</v>
      </c>
      <c r="AB16" s="213" t="b">
        <f t="shared" si="3"/>
        <v>1</v>
      </c>
    </row>
    <row r="17" spans="1:28" s="180" customFormat="1" ht="24">
      <c r="A17" s="221">
        <v>15</v>
      </c>
      <c r="B17" s="222" t="s">
        <v>635</v>
      </c>
      <c r="C17" s="222" t="s">
        <v>24</v>
      </c>
      <c r="D17" s="263" t="s">
        <v>95</v>
      </c>
      <c r="E17" s="223" t="s">
        <v>501</v>
      </c>
      <c r="F17" s="222" t="s">
        <v>97</v>
      </c>
      <c r="G17" s="274" t="s">
        <v>802</v>
      </c>
      <c r="H17" s="222" t="s">
        <v>56</v>
      </c>
      <c r="I17" s="225">
        <v>0.991</v>
      </c>
      <c r="J17" s="226" t="s">
        <v>803</v>
      </c>
      <c r="K17" s="227">
        <v>3757699</v>
      </c>
      <c r="L17" s="227">
        <v>1878849.5</v>
      </c>
      <c r="M17" s="228">
        <v>1878849.5</v>
      </c>
      <c r="N17" s="229">
        <v>0.5</v>
      </c>
      <c r="O17" s="230"/>
      <c r="P17" s="230"/>
      <c r="Q17" s="231"/>
      <c r="R17" s="231">
        <v>437987.5</v>
      </c>
      <c r="S17" s="231">
        <v>1440862</v>
      </c>
      <c r="T17" s="231"/>
      <c r="U17" s="231"/>
      <c r="V17" s="231"/>
      <c r="W17" s="231"/>
      <c r="X17" s="280"/>
      <c r="Y17" s="213" t="b">
        <f t="shared" si="0"/>
        <v>1</v>
      </c>
      <c r="Z17" s="214">
        <f t="shared" si="1"/>
        <v>0.5</v>
      </c>
      <c r="AA17" s="213" t="b">
        <f t="shared" si="2"/>
        <v>1</v>
      </c>
      <c r="AB17" s="213" t="b">
        <f t="shared" si="3"/>
        <v>1</v>
      </c>
    </row>
    <row r="18" spans="1:28" s="180" customFormat="1" ht="24">
      <c r="A18" s="221">
        <v>16</v>
      </c>
      <c r="B18" s="222" t="s">
        <v>636</v>
      </c>
      <c r="C18" s="222" t="s">
        <v>24</v>
      </c>
      <c r="D18" s="263" t="s">
        <v>714</v>
      </c>
      <c r="E18" s="223" t="s">
        <v>715</v>
      </c>
      <c r="F18" s="222" t="s">
        <v>110</v>
      </c>
      <c r="G18" s="274" t="s">
        <v>804</v>
      </c>
      <c r="H18" s="222" t="s">
        <v>56</v>
      </c>
      <c r="I18" s="225">
        <v>1.633</v>
      </c>
      <c r="J18" s="226" t="s">
        <v>805</v>
      </c>
      <c r="K18" s="227">
        <v>3381004</v>
      </c>
      <c r="L18" s="227">
        <v>1690502</v>
      </c>
      <c r="M18" s="228">
        <v>1690502</v>
      </c>
      <c r="N18" s="229">
        <v>0.5</v>
      </c>
      <c r="O18" s="230"/>
      <c r="P18" s="230"/>
      <c r="Q18" s="231"/>
      <c r="R18" s="231">
        <v>746616.5</v>
      </c>
      <c r="S18" s="231">
        <v>943885.5</v>
      </c>
      <c r="T18" s="231"/>
      <c r="U18" s="231"/>
      <c r="V18" s="231"/>
      <c r="W18" s="231"/>
      <c r="X18" s="280"/>
      <c r="Y18" s="213" t="b">
        <f t="shared" si="0"/>
        <v>1</v>
      </c>
      <c r="Z18" s="214">
        <f t="shared" si="1"/>
        <v>0.5</v>
      </c>
      <c r="AA18" s="213" t="b">
        <f t="shared" si="2"/>
        <v>1</v>
      </c>
      <c r="AB18" s="213" t="b">
        <f t="shared" si="3"/>
        <v>1</v>
      </c>
    </row>
    <row r="19" spans="1:28" ht="24">
      <c r="A19" s="221">
        <v>17</v>
      </c>
      <c r="B19" s="221" t="s">
        <v>637</v>
      </c>
      <c r="C19" s="221" t="s">
        <v>27</v>
      </c>
      <c r="D19" s="277" t="s">
        <v>716</v>
      </c>
      <c r="E19" s="244" t="s">
        <v>717</v>
      </c>
      <c r="F19" s="221" t="s">
        <v>100</v>
      </c>
      <c r="G19" s="278" t="s">
        <v>806</v>
      </c>
      <c r="H19" s="221" t="s">
        <v>20</v>
      </c>
      <c r="I19" s="247">
        <v>0.47</v>
      </c>
      <c r="J19" s="221" t="s">
        <v>238</v>
      </c>
      <c r="K19" s="248">
        <v>1591365</v>
      </c>
      <c r="L19" s="248">
        <v>795682.5</v>
      </c>
      <c r="M19" s="248">
        <v>795682.5</v>
      </c>
      <c r="N19" s="250">
        <v>0.5</v>
      </c>
      <c r="O19" s="261"/>
      <c r="P19" s="261"/>
      <c r="Q19" s="251"/>
      <c r="R19" s="251">
        <v>795682.5</v>
      </c>
      <c r="S19" s="251">
        <v>0</v>
      </c>
      <c r="T19" s="251"/>
      <c r="U19" s="251"/>
      <c r="V19" s="251"/>
      <c r="W19" s="251"/>
      <c r="X19" s="278"/>
      <c r="Y19" s="213" t="b">
        <f t="shared" si="0"/>
        <v>1</v>
      </c>
      <c r="Z19" s="214">
        <f t="shared" si="1"/>
        <v>0.5</v>
      </c>
      <c r="AA19" s="213" t="b">
        <f t="shared" si="2"/>
        <v>1</v>
      </c>
      <c r="AB19" s="213" t="b">
        <f t="shared" si="3"/>
        <v>1</v>
      </c>
    </row>
    <row r="20" spans="1:28" s="207" customFormat="1" ht="24">
      <c r="A20" s="221">
        <v>18</v>
      </c>
      <c r="B20" s="221" t="s">
        <v>639</v>
      </c>
      <c r="C20" s="221" t="s">
        <v>27</v>
      </c>
      <c r="D20" s="277" t="s">
        <v>93</v>
      </c>
      <c r="E20" s="244" t="s">
        <v>471</v>
      </c>
      <c r="F20" s="221" t="s">
        <v>73</v>
      </c>
      <c r="G20" s="296" t="s">
        <v>808</v>
      </c>
      <c r="H20" s="221" t="s">
        <v>20</v>
      </c>
      <c r="I20" s="247">
        <v>0.738</v>
      </c>
      <c r="J20" s="254" t="s">
        <v>302</v>
      </c>
      <c r="K20" s="248">
        <v>3309834</v>
      </c>
      <c r="L20" s="248">
        <f>ROUNDDOWN(K20*N20,1)</f>
        <v>2647867.2</v>
      </c>
      <c r="M20" s="249">
        <f>K20-L20</f>
        <v>661966.7999999998</v>
      </c>
      <c r="N20" s="250">
        <v>0.8</v>
      </c>
      <c r="O20" s="261"/>
      <c r="P20" s="261"/>
      <c r="Q20" s="251"/>
      <c r="R20" s="251">
        <f>L20</f>
        <v>2647867.2</v>
      </c>
      <c r="S20" s="251">
        <v>0</v>
      </c>
      <c r="T20" s="251"/>
      <c r="U20" s="251"/>
      <c r="V20" s="251"/>
      <c r="W20" s="251"/>
      <c r="X20" s="278"/>
      <c r="Y20" s="213" t="b">
        <f t="shared" si="0"/>
        <v>1</v>
      </c>
      <c r="Z20" s="214">
        <f t="shared" si="1"/>
        <v>0.8</v>
      </c>
      <c r="AA20" s="213" t="b">
        <f t="shared" si="2"/>
        <v>1</v>
      </c>
      <c r="AB20" s="213" t="b">
        <f t="shared" si="3"/>
        <v>1</v>
      </c>
    </row>
    <row r="21" spans="1:28" s="180" customFormat="1" ht="24">
      <c r="A21" s="221">
        <v>19</v>
      </c>
      <c r="B21" s="222" t="s">
        <v>640</v>
      </c>
      <c r="C21" s="222" t="s">
        <v>24</v>
      </c>
      <c r="D21" s="263" t="s">
        <v>140</v>
      </c>
      <c r="E21" s="223" t="s">
        <v>408</v>
      </c>
      <c r="F21" s="222" t="s">
        <v>101</v>
      </c>
      <c r="G21" s="274" t="s">
        <v>809</v>
      </c>
      <c r="H21" s="222" t="s">
        <v>20</v>
      </c>
      <c r="I21" s="225">
        <v>0.925</v>
      </c>
      <c r="J21" s="226" t="s">
        <v>523</v>
      </c>
      <c r="K21" s="227">
        <v>2454350</v>
      </c>
      <c r="L21" s="227">
        <v>1227175</v>
      </c>
      <c r="M21" s="228">
        <v>1227175</v>
      </c>
      <c r="N21" s="229">
        <v>0.5</v>
      </c>
      <c r="O21" s="230"/>
      <c r="P21" s="230"/>
      <c r="Q21" s="231"/>
      <c r="R21" s="231">
        <v>50000</v>
      </c>
      <c r="S21" s="231">
        <v>1177175</v>
      </c>
      <c r="T21" s="231"/>
      <c r="U21" s="231"/>
      <c r="V21" s="231"/>
      <c r="W21" s="231"/>
      <c r="X21" s="280"/>
      <c r="Y21" s="213" t="b">
        <f t="shared" si="0"/>
        <v>1</v>
      </c>
      <c r="Z21" s="214">
        <f t="shared" si="1"/>
        <v>0.5</v>
      </c>
      <c r="AA21" s="213" t="b">
        <f t="shared" si="2"/>
        <v>1</v>
      </c>
      <c r="AB21" s="213" t="b">
        <f t="shared" si="3"/>
        <v>1</v>
      </c>
    </row>
    <row r="22" spans="1:28" s="180" customFormat="1" ht="24">
      <c r="A22" s="221">
        <v>20</v>
      </c>
      <c r="B22" s="222" t="s">
        <v>641</v>
      </c>
      <c r="C22" s="222" t="s">
        <v>24</v>
      </c>
      <c r="D22" s="263" t="s">
        <v>72</v>
      </c>
      <c r="E22" s="223" t="s">
        <v>720</v>
      </c>
      <c r="F22" s="222" t="s">
        <v>73</v>
      </c>
      <c r="G22" s="274" t="s">
        <v>810</v>
      </c>
      <c r="H22" s="222" t="s">
        <v>20</v>
      </c>
      <c r="I22" s="225">
        <v>0.726</v>
      </c>
      <c r="J22" s="226" t="s">
        <v>811</v>
      </c>
      <c r="K22" s="227">
        <v>5543412</v>
      </c>
      <c r="L22" s="227">
        <v>2771706</v>
      </c>
      <c r="M22" s="228">
        <v>2771706</v>
      </c>
      <c r="N22" s="229">
        <v>0.5</v>
      </c>
      <c r="O22" s="230"/>
      <c r="P22" s="230"/>
      <c r="Q22" s="231"/>
      <c r="R22" s="231">
        <v>1385853</v>
      </c>
      <c r="S22" s="231">
        <v>1385853</v>
      </c>
      <c r="T22" s="231"/>
      <c r="U22" s="231"/>
      <c r="V22" s="231"/>
      <c r="W22" s="231"/>
      <c r="X22" s="280"/>
      <c r="Y22" s="213" t="b">
        <f t="shared" si="0"/>
        <v>1</v>
      </c>
      <c r="Z22" s="214">
        <f t="shared" si="1"/>
        <v>0.5</v>
      </c>
      <c r="AA22" s="213" t="b">
        <f t="shared" si="2"/>
        <v>1</v>
      </c>
      <c r="AB22" s="213" t="b">
        <f t="shared" si="3"/>
        <v>1</v>
      </c>
    </row>
    <row r="23" spans="1:28" s="180" customFormat="1" ht="36">
      <c r="A23" s="221">
        <v>21</v>
      </c>
      <c r="B23" s="222" t="s">
        <v>642</v>
      </c>
      <c r="C23" s="222" t="s">
        <v>24</v>
      </c>
      <c r="D23" s="263" t="s">
        <v>435</v>
      </c>
      <c r="E23" s="223" t="s">
        <v>436</v>
      </c>
      <c r="F23" s="222" t="s">
        <v>73</v>
      </c>
      <c r="G23" s="274" t="s">
        <v>812</v>
      </c>
      <c r="H23" s="222" t="s">
        <v>20</v>
      </c>
      <c r="I23" s="225">
        <v>0.472</v>
      </c>
      <c r="J23" s="226" t="s">
        <v>813</v>
      </c>
      <c r="K23" s="227">
        <v>2400000</v>
      </c>
      <c r="L23" s="227">
        <v>1440000</v>
      </c>
      <c r="M23" s="228">
        <v>960000</v>
      </c>
      <c r="N23" s="229">
        <v>0.6</v>
      </c>
      <c r="O23" s="230"/>
      <c r="P23" s="230"/>
      <c r="Q23" s="231"/>
      <c r="R23" s="231">
        <v>240000</v>
      </c>
      <c r="S23" s="231">
        <v>900000</v>
      </c>
      <c r="T23" s="231">
        <v>300000</v>
      </c>
      <c r="U23" s="231"/>
      <c r="V23" s="231"/>
      <c r="W23" s="231"/>
      <c r="X23" s="280"/>
      <c r="Y23" s="213" t="b">
        <f t="shared" si="0"/>
        <v>1</v>
      </c>
      <c r="Z23" s="214">
        <f t="shared" si="1"/>
        <v>0.6</v>
      </c>
      <c r="AA23" s="213" t="b">
        <f t="shared" si="2"/>
        <v>1</v>
      </c>
      <c r="AB23" s="213" t="b">
        <f t="shared" si="3"/>
        <v>1</v>
      </c>
    </row>
    <row r="24" spans="1:28" ht="24">
      <c r="A24" s="221">
        <v>22</v>
      </c>
      <c r="B24" s="221" t="s">
        <v>643</v>
      </c>
      <c r="C24" s="221" t="s">
        <v>27</v>
      </c>
      <c r="D24" s="277" t="s">
        <v>491</v>
      </c>
      <c r="E24" s="244" t="s">
        <v>492</v>
      </c>
      <c r="F24" s="221" t="s">
        <v>97</v>
      </c>
      <c r="G24" s="296" t="s">
        <v>814</v>
      </c>
      <c r="H24" s="221" t="s">
        <v>20</v>
      </c>
      <c r="I24" s="247">
        <v>0.439</v>
      </c>
      <c r="J24" s="254" t="s">
        <v>597</v>
      </c>
      <c r="K24" s="248">
        <v>2230522</v>
      </c>
      <c r="L24" s="248">
        <v>1338313.2</v>
      </c>
      <c r="M24" s="249">
        <v>892208.8</v>
      </c>
      <c r="N24" s="250">
        <v>0.6</v>
      </c>
      <c r="O24" s="261"/>
      <c r="P24" s="261"/>
      <c r="Q24" s="251"/>
      <c r="R24" s="251">
        <v>1338313.2</v>
      </c>
      <c r="S24" s="251">
        <v>0</v>
      </c>
      <c r="T24" s="251"/>
      <c r="U24" s="251"/>
      <c r="V24" s="251"/>
      <c r="W24" s="251"/>
      <c r="X24" s="278"/>
      <c r="Y24" s="213" t="b">
        <f t="shared" si="0"/>
        <v>1</v>
      </c>
      <c r="Z24" s="214">
        <f t="shared" si="1"/>
        <v>0.6</v>
      </c>
      <c r="AA24" s="213" t="b">
        <f t="shared" si="2"/>
        <v>1</v>
      </c>
      <c r="AB24" s="213" t="b">
        <f t="shared" si="3"/>
        <v>1</v>
      </c>
    </row>
    <row r="25" spans="1:28" ht="36">
      <c r="A25" s="221">
        <v>23</v>
      </c>
      <c r="B25" s="221" t="s">
        <v>644</v>
      </c>
      <c r="C25" s="221" t="s">
        <v>27</v>
      </c>
      <c r="D25" s="277" t="s">
        <v>721</v>
      </c>
      <c r="E25" s="244" t="s">
        <v>722</v>
      </c>
      <c r="F25" s="221" t="s">
        <v>87</v>
      </c>
      <c r="G25" s="296" t="s">
        <v>815</v>
      </c>
      <c r="H25" s="221" t="s">
        <v>20</v>
      </c>
      <c r="I25" s="247">
        <v>1.4</v>
      </c>
      <c r="J25" s="254" t="s">
        <v>254</v>
      </c>
      <c r="K25" s="248">
        <v>2285524</v>
      </c>
      <c r="L25" s="248">
        <v>1142762</v>
      </c>
      <c r="M25" s="249">
        <v>1142762</v>
      </c>
      <c r="N25" s="250">
        <v>0.5</v>
      </c>
      <c r="O25" s="261"/>
      <c r="P25" s="261"/>
      <c r="Q25" s="251"/>
      <c r="R25" s="251">
        <v>1142762</v>
      </c>
      <c r="S25" s="251">
        <v>0</v>
      </c>
      <c r="T25" s="251"/>
      <c r="U25" s="251"/>
      <c r="V25" s="251"/>
      <c r="W25" s="251"/>
      <c r="X25" s="278"/>
      <c r="Y25" s="213" t="b">
        <f t="shared" si="0"/>
        <v>1</v>
      </c>
      <c r="Z25" s="214">
        <f t="shared" si="1"/>
        <v>0.5</v>
      </c>
      <c r="AA25" s="213" t="b">
        <f t="shared" si="2"/>
        <v>1</v>
      </c>
      <c r="AB25" s="213" t="b">
        <f t="shared" si="3"/>
        <v>1</v>
      </c>
    </row>
    <row r="26" spans="1:28" ht="24">
      <c r="A26" s="221">
        <v>24</v>
      </c>
      <c r="B26" s="221" t="s">
        <v>646</v>
      </c>
      <c r="C26" s="221" t="s">
        <v>27</v>
      </c>
      <c r="D26" s="277" t="s">
        <v>723</v>
      </c>
      <c r="E26" s="244" t="s">
        <v>724</v>
      </c>
      <c r="F26" s="221" t="s">
        <v>101</v>
      </c>
      <c r="G26" s="296" t="s">
        <v>817</v>
      </c>
      <c r="H26" s="221" t="s">
        <v>23</v>
      </c>
      <c r="I26" s="247">
        <v>1.257</v>
      </c>
      <c r="J26" s="254" t="s">
        <v>265</v>
      </c>
      <c r="K26" s="248">
        <v>864323</v>
      </c>
      <c r="L26" s="248">
        <v>432161.5</v>
      </c>
      <c r="M26" s="249">
        <v>432161.5</v>
      </c>
      <c r="N26" s="250">
        <v>0.5</v>
      </c>
      <c r="O26" s="261"/>
      <c r="P26" s="261"/>
      <c r="Q26" s="251"/>
      <c r="R26" s="251">
        <v>432161.5</v>
      </c>
      <c r="S26" s="251">
        <v>0</v>
      </c>
      <c r="T26" s="251"/>
      <c r="U26" s="251"/>
      <c r="V26" s="251"/>
      <c r="W26" s="251"/>
      <c r="X26" s="278"/>
      <c r="Y26" s="213" t="b">
        <f t="shared" si="0"/>
        <v>1</v>
      </c>
      <c r="Z26" s="214">
        <f t="shared" si="1"/>
        <v>0.5</v>
      </c>
      <c r="AA26" s="213" t="b">
        <f t="shared" si="2"/>
        <v>1</v>
      </c>
      <c r="AB26" s="213" t="b">
        <f t="shared" si="3"/>
        <v>1</v>
      </c>
    </row>
    <row r="27" spans="1:28" ht="24">
      <c r="A27" s="221">
        <v>25</v>
      </c>
      <c r="B27" s="221" t="s">
        <v>648</v>
      </c>
      <c r="C27" s="221" t="s">
        <v>27</v>
      </c>
      <c r="D27" s="277" t="s">
        <v>727</v>
      </c>
      <c r="E27" s="244" t="s">
        <v>728</v>
      </c>
      <c r="F27" s="221" t="s">
        <v>166</v>
      </c>
      <c r="G27" s="296" t="s">
        <v>819</v>
      </c>
      <c r="H27" s="221" t="s">
        <v>20</v>
      </c>
      <c r="I27" s="247">
        <v>0.937</v>
      </c>
      <c r="J27" s="254" t="s">
        <v>247</v>
      </c>
      <c r="K27" s="248">
        <v>1178140</v>
      </c>
      <c r="L27" s="248">
        <v>589070</v>
      </c>
      <c r="M27" s="249">
        <v>589070</v>
      </c>
      <c r="N27" s="250">
        <v>0.5</v>
      </c>
      <c r="O27" s="261"/>
      <c r="P27" s="261"/>
      <c r="Q27" s="251"/>
      <c r="R27" s="251">
        <v>589070</v>
      </c>
      <c r="S27" s="251">
        <v>0</v>
      </c>
      <c r="T27" s="251"/>
      <c r="U27" s="251"/>
      <c r="V27" s="251"/>
      <c r="W27" s="251"/>
      <c r="X27" s="278"/>
      <c r="Y27" s="213" t="b">
        <f t="shared" si="0"/>
        <v>1</v>
      </c>
      <c r="Z27" s="214">
        <f t="shared" si="1"/>
        <v>0.5</v>
      </c>
      <c r="AA27" s="213" t="b">
        <f t="shared" si="2"/>
        <v>1</v>
      </c>
      <c r="AB27" s="213" t="b">
        <f t="shared" si="3"/>
        <v>1</v>
      </c>
    </row>
    <row r="28" spans="1:28" ht="60">
      <c r="A28" s="221">
        <v>26</v>
      </c>
      <c r="B28" s="221" t="s">
        <v>650</v>
      </c>
      <c r="C28" s="221" t="s">
        <v>27</v>
      </c>
      <c r="D28" s="277" t="s">
        <v>731</v>
      </c>
      <c r="E28" s="244" t="s">
        <v>732</v>
      </c>
      <c r="F28" s="221" t="s">
        <v>73</v>
      </c>
      <c r="G28" s="296" t="s">
        <v>822</v>
      </c>
      <c r="H28" s="221" t="s">
        <v>20</v>
      </c>
      <c r="I28" s="247">
        <v>0.551</v>
      </c>
      <c r="J28" s="254" t="s">
        <v>254</v>
      </c>
      <c r="K28" s="248">
        <v>3150089</v>
      </c>
      <c r="L28" s="248">
        <v>1575044.5</v>
      </c>
      <c r="M28" s="249">
        <v>1575044.5</v>
      </c>
      <c r="N28" s="250">
        <v>0.5</v>
      </c>
      <c r="O28" s="261"/>
      <c r="P28" s="261"/>
      <c r="Q28" s="251"/>
      <c r="R28" s="251">
        <v>1575044.5</v>
      </c>
      <c r="S28" s="251">
        <v>0</v>
      </c>
      <c r="T28" s="251"/>
      <c r="U28" s="251"/>
      <c r="V28" s="251"/>
      <c r="W28" s="251"/>
      <c r="X28" s="278"/>
      <c r="Y28" s="213" t="b">
        <f t="shared" si="0"/>
        <v>1</v>
      </c>
      <c r="Z28" s="214">
        <f t="shared" si="1"/>
        <v>0.5</v>
      </c>
      <c r="AA28" s="213" t="b">
        <f t="shared" si="2"/>
        <v>1</v>
      </c>
      <c r="AB28" s="213" t="b">
        <f t="shared" si="3"/>
        <v>1</v>
      </c>
    </row>
    <row r="29" spans="1:28" ht="24">
      <c r="A29" s="221">
        <v>27</v>
      </c>
      <c r="B29" s="221" t="s">
        <v>651</v>
      </c>
      <c r="C29" s="221" t="s">
        <v>27</v>
      </c>
      <c r="D29" s="277" t="s">
        <v>733</v>
      </c>
      <c r="E29" s="244" t="s">
        <v>734</v>
      </c>
      <c r="F29" s="221" t="s">
        <v>796</v>
      </c>
      <c r="G29" s="296" t="s">
        <v>823</v>
      </c>
      <c r="H29" s="221" t="s">
        <v>23</v>
      </c>
      <c r="I29" s="247">
        <v>0.53</v>
      </c>
      <c r="J29" s="254" t="s">
        <v>247</v>
      </c>
      <c r="K29" s="248">
        <v>1795978</v>
      </c>
      <c r="L29" s="248">
        <v>897989</v>
      </c>
      <c r="M29" s="249">
        <v>897989</v>
      </c>
      <c r="N29" s="250">
        <v>0.5</v>
      </c>
      <c r="O29" s="261"/>
      <c r="P29" s="261"/>
      <c r="Q29" s="251"/>
      <c r="R29" s="251">
        <v>897989</v>
      </c>
      <c r="S29" s="251">
        <v>0</v>
      </c>
      <c r="T29" s="251"/>
      <c r="U29" s="251"/>
      <c r="V29" s="251"/>
      <c r="W29" s="251"/>
      <c r="X29" s="278"/>
      <c r="Y29" s="213" t="b">
        <f t="shared" si="0"/>
        <v>1</v>
      </c>
      <c r="Z29" s="214">
        <f t="shared" si="1"/>
        <v>0.5</v>
      </c>
      <c r="AA29" s="213" t="b">
        <f t="shared" si="2"/>
        <v>1</v>
      </c>
      <c r="AB29" s="213" t="b">
        <f t="shared" si="3"/>
        <v>1</v>
      </c>
    </row>
    <row r="30" spans="1:28" s="180" customFormat="1" ht="36">
      <c r="A30" s="221">
        <v>28</v>
      </c>
      <c r="B30" s="222" t="s">
        <v>652</v>
      </c>
      <c r="C30" s="222" t="s">
        <v>24</v>
      </c>
      <c r="D30" s="263" t="s">
        <v>735</v>
      </c>
      <c r="E30" s="223" t="s">
        <v>736</v>
      </c>
      <c r="F30" s="222" t="s">
        <v>74</v>
      </c>
      <c r="G30" s="274" t="s">
        <v>824</v>
      </c>
      <c r="H30" s="222" t="s">
        <v>20</v>
      </c>
      <c r="I30" s="225">
        <v>1.306</v>
      </c>
      <c r="J30" s="226" t="s">
        <v>825</v>
      </c>
      <c r="K30" s="227">
        <v>6138291</v>
      </c>
      <c r="L30" s="227">
        <v>4910632.8</v>
      </c>
      <c r="M30" s="228">
        <v>1227658.2000000002</v>
      </c>
      <c r="N30" s="229">
        <v>0.8</v>
      </c>
      <c r="O30" s="230"/>
      <c r="P30" s="230"/>
      <c r="Q30" s="231"/>
      <c r="R30" s="231">
        <v>2455316.8</v>
      </c>
      <c r="S30" s="231">
        <v>2455316</v>
      </c>
      <c r="T30" s="231"/>
      <c r="U30" s="231"/>
      <c r="V30" s="231"/>
      <c r="W30" s="231"/>
      <c r="X30" s="280"/>
      <c r="Y30" s="213" t="b">
        <f t="shared" si="0"/>
        <v>1</v>
      </c>
      <c r="Z30" s="214">
        <f t="shared" si="1"/>
        <v>0.8</v>
      </c>
      <c r="AA30" s="213" t="b">
        <f t="shared" si="2"/>
        <v>1</v>
      </c>
      <c r="AB30" s="213" t="b">
        <f t="shared" si="3"/>
        <v>1</v>
      </c>
    </row>
    <row r="31" spans="1:28" s="180" customFormat="1" ht="24">
      <c r="A31" s="221">
        <v>29</v>
      </c>
      <c r="B31" s="222" t="s">
        <v>653</v>
      </c>
      <c r="C31" s="222" t="s">
        <v>24</v>
      </c>
      <c r="D31" s="263" t="s">
        <v>737</v>
      </c>
      <c r="E31" s="223" t="s">
        <v>738</v>
      </c>
      <c r="F31" s="222" t="s">
        <v>97</v>
      </c>
      <c r="G31" s="274" t="s">
        <v>826</v>
      </c>
      <c r="H31" s="222" t="s">
        <v>20</v>
      </c>
      <c r="I31" s="225">
        <v>0.36</v>
      </c>
      <c r="J31" s="226" t="s">
        <v>827</v>
      </c>
      <c r="K31" s="227">
        <v>838398</v>
      </c>
      <c r="L31" s="227">
        <v>419199</v>
      </c>
      <c r="M31" s="228">
        <v>419199</v>
      </c>
      <c r="N31" s="229">
        <v>0.5</v>
      </c>
      <c r="O31" s="230"/>
      <c r="P31" s="230"/>
      <c r="Q31" s="231"/>
      <c r="R31" s="231">
        <v>200000</v>
      </c>
      <c r="S31" s="231">
        <v>219199</v>
      </c>
      <c r="T31" s="231"/>
      <c r="U31" s="231"/>
      <c r="V31" s="231"/>
      <c r="W31" s="231"/>
      <c r="X31" s="280"/>
      <c r="Y31" s="213" t="b">
        <f t="shared" si="0"/>
        <v>1</v>
      </c>
      <c r="Z31" s="214">
        <f t="shared" si="1"/>
        <v>0.5</v>
      </c>
      <c r="AA31" s="213" t="b">
        <f t="shared" si="2"/>
        <v>1</v>
      </c>
      <c r="AB31" s="213" t="b">
        <f t="shared" si="3"/>
        <v>1</v>
      </c>
    </row>
    <row r="32" spans="1:28" s="180" customFormat="1" ht="48">
      <c r="A32" s="221">
        <v>30</v>
      </c>
      <c r="B32" s="222" t="s">
        <v>654</v>
      </c>
      <c r="C32" s="222" t="s">
        <v>24</v>
      </c>
      <c r="D32" s="263" t="s">
        <v>486</v>
      </c>
      <c r="E32" s="223" t="s">
        <v>487</v>
      </c>
      <c r="F32" s="222" t="s">
        <v>73</v>
      </c>
      <c r="G32" s="274" t="s">
        <v>828</v>
      </c>
      <c r="H32" s="222" t="s">
        <v>20</v>
      </c>
      <c r="I32" s="225">
        <v>0.167</v>
      </c>
      <c r="J32" s="226" t="s">
        <v>604</v>
      </c>
      <c r="K32" s="227">
        <v>1539674</v>
      </c>
      <c r="L32" s="227">
        <v>769837</v>
      </c>
      <c r="M32" s="228">
        <v>769837</v>
      </c>
      <c r="N32" s="229">
        <v>0.5</v>
      </c>
      <c r="O32" s="230"/>
      <c r="P32" s="230"/>
      <c r="Q32" s="231"/>
      <c r="R32" s="231">
        <v>400000</v>
      </c>
      <c r="S32" s="231">
        <v>369837</v>
      </c>
      <c r="T32" s="231"/>
      <c r="U32" s="231"/>
      <c r="V32" s="231"/>
      <c r="W32" s="231"/>
      <c r="X32" s="280"/>
      <c r="Y32" s="213" t="b">
        <f t="shared" si="0"/>
        <v>1</v>
      </c>
      <c r="Z32" s="214">
        <f t="shared" si="1"/>
        <v>0.5</v>
      </c>
      <c r="AA32" s="213" t="b">
        <f t="shared" si="2"/>
        <v>1</v>
      </c>
      <c r="AB32" s="213" t="b">
        <f t="shared" si="3"/>
        <v>1</v>
      </c>
    </row>
    <row r="33" spans="1:28" ht="24">
      <c r="A33" s="221">
        <v>31</v>
      </c>
      <c r="B33" s="221" t="s">
        <v>657</v>
      </c>
      <c r="C33" s="221" t="s">
        <v>27</v>
      </c>
      <c r="D33" s="277" t="s">
        <v>126</v>
      </c>
      <c r="E33" s="244" t="s">
        <v>743</v>
      </c>
      <c r="F33" s="221" t="s">
        <v>79</v>
      </c>
      <c r="G33" s="296" t="s">
        <v>831</v>
      </c>
      <c r="H33" s="221" t="s">
        <v>56</v>
      </c>
      <c r="I33" s="247">
        <v>0.733</v>
      </c>
      <c r="J33" s="254" t="s">
        <v>266</v>
      </c>
      <c r="K33" s="248">
        <v>831763</v>
      </c>
      <c r="L33" s="248">
        <v>415881.5</v>
      </c>
      <c r="M33" s="249">
        <v>415881.5</v>
      </c>
      <c r="N33" s="250">
        <v>0.5</v>
      </c>
      <c r="O33" s="261"/>
      <c r="P33" s="261"/>
      <c r="Q33" s="251"/>
      <c r="R33" s="251">
        <v>415881.5</v>
      </c>
      <c r="S33" s="251">
        <v>0</v>
      </c>
      <c r="T33" s="251"/>
      <c r="U33" s="251"/>
      <c r="V33" s="251"/>
      <c r="W33" s="251"/>
      <c r="X33" s="278"/>
      <c r="Y33" s="213" t="b">
        <f t="shared" si="0"/>
        <v>1</v>
      </c>
      <c r="Z33" s="214">
        <f t="shared" si="1"/>
        <v>0.5</v>
      </c>
      <c r="AA33" s="213" t="b">
        <f t="shared" si="2"/>
        <v>1</v>
      </c>
      <c r="AB33" s="213" t="b">
        <f t="shared" si="3"/>
        <v>1</v>
      </c>
    </row>
    <row r="34" spans="1:28" s="180" customFormat="1" ht="24">
      <c r="A34" s="221">
        <v>32</v>
      </c>
      <c r="B34" s="222" t="s">
        <v>659</v>
      </c>
      <c r="C34" s="222" t="s">
        <v>24</v>
      </c>
      <c r="D34" s="263" t="s">
        <v>746</v>
      </c>
      <c r="E34" s="223" t="s">
        <v>747</v>
      </c>
      <c r="F34" s="222" t="s">
        <v>163</v>
      </c>
      <c r="G34" s="274" t="s">
        <v>833</v>
      </c>
      <c r="H34" s="222" t="s">
        <v>20</v>
      </c>
      <c r="I34" s="225">
        <v>0.47</v>
      </c>
      <c r="J34" s="226" t="s">
        <v>310</v>
      </c>
      <c r="K34" s="227">
        <v>1006753</v>
      </c>
      <c r="L34" s="227">
        <v>805402.4</v>
      </c>
      <c r="M34" s="228">
        <f>K34-L34</f>
        <v>201350.59999999998</v>
      </c>
      <c r="N34" s="229">
        <v>0.8</v>
      </c>
      <c r="O34" s="230"/>
      <c r="P34" s="230"/>
      <c r="Q34" s="231"/>
      <c r="R34" s="231">
        <v>387760</v>
      </c>
      <c r="S34" s="231">
        <v>417642.4</v>
      </c>
      <c r="T34" s="231"/>
      <c r="U34" s="231"/>
      <c r="V34" s="231"/>
      <c r="W34" s="231"/>
      <c r="X34" s="280"/>
      <c r="Y34" s="213" t="b">
        <f t="shared" si="0"/>
        <v>1</v>
      </c>
      <c r="Z34" s="214">
        <f t="shared" si="1"/>
        <v>0.8</v>
      </c>
      <c r="AA34" s="213" t="b">
        <f t="shared" si="2"/>
        <v>1</v>
      </c>
      <c r="AB34" s="213" t="b">
        <f t="shared" si="3"/>
        <v>1</v>
      </c>
    </row>
    <row r="35" spans="1:28" s="180" customFormat="1" ht="60">
      <c r="A35" s="221">
        <v>33</v>
      </c>
      <c r="B35" s="222" t="s">
        <v>660</v>
      </c>
      <c r="C35" s="222" t="s">
        <v>24</v>
      </c>
      <c r="D35" s="263" t="s">
        <v>748</v>
      </c>
      <c r="E35" s="223" t="s">
        <v>749</v>
      </c>
      <c r="F35" s="222" t="s">
        <v>793</v>
      </c>
      <c r="G35" s="274" t="s">
        <v>834</v>
      </c>
      <c r="H35" s="222" t="s">
        <v>56</v>
      </c>
      <c r="I35" s="225">
        <v>1.364</v>
      </c>
      <c r="J35" s="226" t="s">
        <v>835</v>
      </c>
      <c r="K35" s="227">
        <v>3999789</v>
      </c>
      <c r="L35" s="227">
        <v>1999894.5</v>
      </c>
      <c r="M35" s="228">
        <v>1999894.5</v>
      </c>
      <c r="N35" s="229">
        <v>0.5</v>
      </c>
      <c r="O35" s="230"/>
      <c r="P35" s="230"/>
      <c r="Q35" s="231"/>
      <c r="R35" s="231">
        <v>999941</v>
      </c>
      <c r="S35" s="231">
        <v>999953.5</v>
      </c>
      <c r="T35" s="231"/>
      <c r="U35" s="231"/>
      <c r="V35" s="231"/>
      <c r="W35" s="231"/>
      <c r="X35" s="280"/>
      <c r="Y35" s="213" t="b">
        <f t="shared" si="0"/>
        <v>1</v>
      </c>
      <c r="Z35" s="214">
        <f t="shared" si="1"/>
        <v>0.5</v>
      </c>
      <c r="AA35" s="213" t="b">
        <f t="shared" si="2"/>
        <v>1</v>
      </c>
      <c r="AB35" s="213" t="b">
        <f t="shared" si="3"/>
        <v>1</v>
      </c>
    </row>
    <row r="36" spans="1:28" ht="60">
      <c r="A36" s="221">
        <v>34</v>
      </c>
      <c r="B36" s="221" t="s">
        <v>661</v>
      </c>
      <c r="C36" s="221" t="s">
        <v>27</v>
      </c>
      <c r="D36" s="277" t="s">
        <v>503</v>
      </c>
      <c r="E36" s="244" t="s">
        <v>504</v>
      </c>
      <c r="F36" s="221" t="s">
        <v>77</v>
      </c>
      <c r="G36" s="296" t="s">
        <v>836</v>
      </c>
      <c r="H36" s="221" t="s">
        <v>20</v>
      </c>
      <c r="I36" s="247">
        <v>0.797</v>
      </c>
      <c r="J36" s="254" t="s">
        <v>310</v>
      </c>
      <c r="K36" s="248">
        <v>1999365</v>
      </c>
      <c r="L36" s="248">
        <v>1599492</v>
      </c>
      <c r="M36" s="249">
        <v>399873</v>
      </c>
      <c r="N36" s="250">
        <v>0.8</v>
      </c>
      <c r="O36" s="261"/>
      <c r="P36" s="261"/>
      <c r="Q36" s="251"/>
      <c r="R36" s="251">
        <v>1599492</v>
      </c>
      <c r="S36" s="251">
        <v>0</v>
      </c>
      <c r="T36" s="251"/>
      <c r="U36" s="251"/>
      <c r="V36" s="251"/>
      <c r="W36" s="251"/>
      <c r="X36" s="278"/>
      <c r="Y36" s="213" t="b">
        <f t="shared" si="0"/>
        <v>1</v>
      </c>
      <c r="Z36" s="214">
        <f t="shared" si="1"/>
        <v>0.8</v>
      </c>
      <c r="AA36" s="213" t="b">
        <f t="shared" si="2"/>
        <v>1</v>
      </c>
      <c r="AB36" s="213" t="b">
        <f t="shared" si="3"/>
        <v>1</v>
      </c>
    </row>
    <row r="37" spans="1:28" s="180" customFormat="1" ht="24">
      <c r="A37" s="221">
        <v>35</v>
      </c>
      <c r="B37" s="222" t="s">
        <v>662</v>
      </c>
      <c r="C37" s="222" t="s">
        <v>24</v>
      </c>
      <c r="D37" s="263" t="s">
        <v>505</v>
      </c>
      <c r="E37" s="223" t="s">
        <v>506</v>
      </c>
      <c r="F37" s="222" t="s">
        <v>76</v>
      </c>
      <c r="G37" s="274" t="s">
        <v>837</v>
      </c>
      <c r="H37" s="222" t="s">
        <v>20</v>
      </c>
      <c r="I37" s="225">
        <v>1.781</v>
      </c>
      <c r="J37" s="226" t="s">
        <v>572</v>
      </c>
      <c r="K37" s="227">
        <v>2191754</v>
      </c>
      <c r="L37" s="227">
        <v>1095877</v>
      </c>
      <c r="M37" s="228">
        <f>K37-L37</f>
        <v>1095877</v>
      </c>
      <c r="N37" s="229">
        <v>0.5</v>
      </c>
      <c r="O37" s="230"/>
      <c r="P37" s="230"/>
      <c r="Q37" s="231"/>
      <c r="R37" s="231">
        <v>322663.5</v>
      </c>
      <c r="S37" s="231">
        <v>773213.5</v>
      </c>
      <c r="T37" s="231"/>
      <c r="U37" s="231"/>
      <c r="V37" s="231"/>
      <c r="W37" s="231"/>
      <c r="X37" s="280"/>
      <c r="Y37" s="213" t="b">
        <f t="shared" si="0"/>
        <v>1</v>
      </c>
      <c r="Z37" s="214">
        <f t="shared" si="1"/>
        <v>0.5</v>
      </c>
      <c r="AA37" s="213" t="b">
        <f t="shared" si="2"/>
        <v>1</v>
      </c>
      <c r="AB37" s="213" t="b">
        <f t="shared" si="3"/>
        <v>1</v>
      </c>
    </row>
    <row r="38" spans="1:28" ht="36">
      <c r="A38" s="221">
        <v>36</v>
      </c>
      <c r="B38" s="221" t="s">
        <v>664</v>
      </c>
      <c r="C38" s="221" t="s">
        <v>27</v>
      </c>
      <c r="D38" s="277" t="s">
        <v>153</v>
      </c>
      <c r="E38" s="244" t="s">
        <v>502</v>
      </c>
      <c r="F38" s="221" t="s">
        <v>82</v>
      </c>
      <c r="G38" s="255" t="s">
        <v>839</v>
      </c>
      <c r="H38" s="221" t="s">
        <v>20</v>
      </c>
      <c r="I38" s="247">
        <v>0.337</v>
      </c>
      <c r="J38" s="221" t="s">
        <v>597</v>
      </c>
      <c r="K38" s="248">
        <v>1941364</v>
      </c>
      <c r="L38" s="248">
        <v>970682</v>
      </c>
      <c r="M38" s="248">
        <v>970682</v>
      </c>
      <c r="N38" s="250">
        <v>0.5</v>
      </c>
      <c r="O38" s="261"/>
      <c r="P38" s="261"/>
      <c r="Q38" s="261"/>
      <c r="R38" s="261">
        <v>970682</v>
      </c>
      <c r="S38" s="261">
        <v>0</v>
      </c>
      <c r="T38" s="261"/>
      <c r="U38" s="261"/>
      <c r="V38" s="261"/>
      <c r="W38" s="261"/>
      <c r="X38" s="295"/>
      <c r="Y38" s="213" t="b">
        <f t="shared" si="0"/>
        <v>1</v>
      </c>
      <c r="Z38" s="214">
        <f t="shared" si="1"/>
        <v>0.5</v>
      </c>
      <c r="AA38" s="213" t="b">
        <f t="shared" si="2"/>
        <v>1</v>
      </c>
      <c r="AB38" s="213" t="b">
        <f t="shared" si="3"/>
        <v>1</v>
      </c>
    </row>
    <row r="39" spans="1:28" ht="36">
      <c r="A39" s="221">
        <v>37</v>
      </c>
      <c r="B39" s="221" t="s">
        <v>665</v>
      </c>
      <c r="C39" s="221" t="s">
        <v>27</v>
      </c>
      <c r="D39" s="277" t="s">
        <v>161</v>
      </c>
      <c r="E39" s="244" t="s">
        <v>490</v>
      </c>
      <c r="F39" s="221" t="s">
        <v>97</v>
      </c>
      <c r="G39" s="255" t="s">
        <v>840</v>
      </c>
      <c r="H39" s="221" t="s">
        <v>20</v>
      </c>
      <c r="I39" s="247">
        <v>0.45</v>
      </c>
      <c r="J39" s="221" t="s">
        <v>593</v>
      </c>
      <c r="K39" s="248">
        <v>391677</v>
      </c>
      <c r="L39" s="248">
        <v>195838.5</v>
      </c>
      <c r="M39" s="248">
        <v>195838.5</v>
      </c>
      <c r="N39" s="250">
        <v>0.5</v>
      </c>
      <c r="O39" s="261"/>
      <c r="P39" s="261"/>
      <c r="Q39" s="261"/>
      <c r="R39" s="261">
        <v>195838.5</v>
      </c>
      <c r="S39" s="261">
        <v>0</v>
      </c>
      <c r="T39" s="261"/>
      <c r="U39" s="261"/>
      <c r="V39" s="261"/>
      <c r="W39" s="261"/>
      <c r="X39" s="295"/>
      <c r="Y39" s="213" t="b">
        <f t="shared" si="0"/>
        <v>1</v>
      </c>
      <c r="Z39" s="214">
        <f t="shared" si="1"/>
        <v>0.5</v>
      </c>
      <c r="AA39" s="213" t="b">
        <f t="shared" si="2"/>
        <v>1</v>
      </c>
      <c r="AB39" s="213" t="b">
        <f t="shared" si="3"/>
        <v>1</v>
      </c>
    </row>
    <row r="40" spans="1:28" s="180" customFormat="1" ht="36">
      <c r="A40" s="221">
        <v>38</v>
      </c>
      <c r="B40" s="222" t="s">
        <v>666</v>
      </c>
      <c r="C40" s="222"/>
      <c r="D40" s="263" t="s">
        <v>750</v>
      </c>
      <c r="E40" s="223" t="s">
        <v>751</v>
      </c>
      <c r="F40" s="222" t="s">
        <v>791</v>
      </c>
      <c r="G40" s="224" t="s">
        <v>841</v>
      </c>
      <c r="H40" s="222" t="s">
        <v>20</v>
      </c>
      <c r="I40" s="225">
        <v>1.048</v>
      </c>
      <c r="J40" s="222" t="s">
        <v>842</v>
      </c>
      <c r="K40" s="227">
        <v>4894241</v>
      </c>
      <c r="L40" s="227">
        <v>2447120.5</v>
      </c>
      <c r="M40" s="227">
        <v>2447120.5</v>
      </c>
      <c r="N40" s="229">
        <v>0.5</v>
      </c>
      <c r="O40" s="230"/>
      <c r="P40" s="230"/>
      <c r="Q40" s="230"/>
      <c r="R40" s="230">
        <v>842606.5</v>
      </c>
      <c r="S40" s="230">
        <v>1604514</v>
      </c>
      <c r="T40" s="230"/>
      <c r="U40" s="230"/>
      <c r="V40" s="230"/>
      <c r="W40" s="230"/>
      <c r="X40" s="297"/>
      <c r="Y40" s="213" t="b">
        <f t="shared" si="0"/>
        <v>1</v>
      </c>
      <c r="Z40" s="214">
        <f t="shared" si="1"/>
        <v>0.5</v>
      </c>
      <c r="AA40" s="213" t="b">
        <f t="shared" si="2"/>
        <v>1</v>
      </c>
      <c r="AB40" s="213" t="b">
        <f t="shared" si="3"/>
        <v>1</v>
      </c>
    </row>
    <row r="41" spans="1:28" ht="24">
      <c r="A41" s="221">
        <v>39</v>
      </c>
      <c r="B41" s="221" t="s">
        <v>669</v>
      </c>
      <c r="C41" s="221" t="s">
        <v>27</v>
      </c>
      <c r="D41" s="277" t="s">
        <v>754</v>
      </c>
      <c r="E41" s="244" t="s">
        <v>755</v>
      </c>
      <c r="F41" s="221" t="s">
        <v>130</v>
      </c>
      <c r="G41" s="255" t="s">
        <v>845</v>
      </c>
      <c r="H41" s="221" t="s">
        <v>20</v>
      </c>
      <c r="I41" s="247">
        <v>0.8</v>
      </c>
      <c r="J41" s="221" t="s">
        <v>265</v>
      </c>
      <c r="K41" s="248">
        <v>6668600</v>
      </c>
      <c r="L41" s="248">
        <v>4001160</v>
      </c>
      <c r="M41" s="248">
        <v>2667440</v>
      </c>
      <c r="N41" s="250">
        <v>0.6</v>
      </c>
      <c r="O41" s="261"/>
      <c r="P41" s="261"/>
      <c r="Q41" s="261"/>
      <c r="R41" s="261">
        <v>4001160</v>
      </c>
      <c r="S41" s="261">
        <v>0</v>
      </c>
      <c r="T41" s="261"/>
      <c r="U41" s="261"/>
      <c r="V41" s="261"/>
      <c r="W41" s="261"/>
      <c r="X41" s="295"/>
      <c r="Y41" s="213" t="b">
        <f t="shared" si="0"/>
        <v>1</v>
      </c>
      <c r="Z41" s="214">
        <f t="shared" si="1"/>
        <v>0.6</v>
      </c>
      <c r="AA41" s="213" t="b">
        <f t="shared" si="2"/>
        <v>1</v>
      </c>
      <c r="AB41" s="213" t="b">
        <f t="shared" si="3"/>
        <v>1</v>
      </c>
    </row>
    <row r="42" spans="1:28" s="180" customFormat="1" ht="60">
      <c r="A42" s="221">
        <v>40</v>
      </c>
      <c r="B42" s="222" t="s">
        <v>671</v>
      </c>
      <c r="C42" s="222" t="s">
        <v>24</v>
      </c>
      <c r="D42" s="263" t="s">
        <v>758</v>
      </c>
      <c r="E42" s="223" t="s">
        <v>759</v>
      </c>
      <c r="F42" s="222" t="s">
        <v>171</v>
      </c>
      <c r="G42" s="224" t="s">
        <v>848</v>
      </c>
      <c r="H42" s="222" t="s">
        <v>56</v>
      </c>
      <c r="I42" s="225">
        <v>1.072</v>
      </c>
      <c r="J42" s="222" t="s">
        <v>849</v>
      </c>
      <c r="K42" s="227">
        <v>2680000</v>
      </c>
      <c r="L42" s="227">
        <v>1340000</v>
      </c>
      <c r="M42" s="227">
        <v>1340000</v>
      </c>
      <c r="N42" s="229">
        <v>0.5</v>
      </c>
      <c r="O42" s="230"/>
      <c r="P42" s="230"/>
      <c r="Q42" s="230"/>
      <c r="R42" s="230">
        <v>600000</v>
      </c>
      <c r="S42" s="230">
        <v>740000</v>
      </c>
      <c r="T42" s="230"/>
      <c r="U42" s="230"/>
      <c r="V42" s="230"/>
      <c r="W42" s="230"/>
      <c r="X42" s="297"/>
      <c r="Y42" s="213" t="b">
        <f t="shared" si="0"/>
        <v>1</v>
      </c>
      <c r="Z42" s="214">
        <f t="shared" si="1"/>
        <v>0.5</v>
      </c>
      <c r="AA42" s="213" t="b">
        <f t="shared" si="2"/>
        <v>1</v>
      </c>
      <c r="AB42" s="213" t="b">
        <f t="shared" si="3"/>
        <v>1</v>
      </c>
    </row>
    <row r="43" spans="1:28" ht="36">
      <c r="A43" s="221">
        <v>41</v>
      </c>
      <c r="B43" s="221" t="s">
        <v>673</v>
      </c>
      <c r="C43" s="221" t="s">
        <v>27</v>
      </c>
      <c r="D43" s="277" t="s">
        <v>760</v>
      </c>
      <c r="E43" s="244" t="s">
        <v>761</v>
      </c>
      <c r="F43" s="221" t="s">
        <v>171</v>
      </c>
      <c r="G43" s="255" t="s">
        <v>851</v>
      </c>
      <c r="H43" s="221" t="s">
        <v>20</v>
      </c>
      <c r="I43" s="247">
        <v>0.514</v>
      </c>
      <c r="J43" s="221" t="s">
        <v>265</v>
      </c>
      <c r="K43" s="248">
        <v>2251606</v>
      </c>
      <c r="L43" s="248">
        <v>1801284.8</v>
      </c>
      <c r="M43" s="248">
        <v>450321.19999999995</v>
      </c>
      <c r="N43" s="250">
        <v>0.8</v>
      </c>
      <c r="O43" s="261"/>
      <c r="P43" s="261"/>
      <c r="Q43" s="261"/>
      <c r="R43" s="261">
        <v>1801284.8</v>
      </c>
      <c r="S43" s="261">
        <v>0</v>
      </c>
      <c r="T43" s="261"/>
      <c r="U43" s="261"/>
      <c r="V43" s="261"/>
      <c r="W43" s="261"/>
      <c r="X43" s="295"/>
      <c r="Y43" s="213" t="b">
        <f t="shared" si="0"/>
        <v>1</v>
      </c>
      <c r="Z43" s="214">
        <f t="shared" si="1"/>
        <v>0.8</v>
      </c>
      <c r="AA43" s="213" t="b">
        <f t="shared" si="2"/>
        <v>1</v>
      </c>
      <c r="AB43" s="213" t="b">
        <f t="shared" si="3"/>
        <v>1</v>
      </c>
    </row>
    <row r="44" spans="1:28" ht="24">
      <c r="A44" s="221">
        <v>42</v>
      </c>
      <c r="B44" s="221" t="s">
        <v>675</v>
      </c>
      <c r="C44" s="221" t="s">
        <v>27</v>
      </c>
      <c r="D44" s="277" t="s">
        <v>478</v>
      </c>
      <c r="E44" s="244" t="s">
        <v>479</v>
      </c>
      <c r="F44" s="221" t="s">
        <v>82</v>
      </c>
      <c r="G44" s="255" t="s">
        <v>853</v>
      </c>
      <c r="H44" s="221" t="s">
        <v>20</v>
      </c>
      <c r="I44" s="247">
        <v>0.261</v>
      </c>
      <c r="J44" s="221" t="s">
        <v>256</v>
      </c>
      <c r="K44" s="248">
        <v>910953</v>
      </c>
      <c r="L44" s="248">
        <v>546571.7999999999</v>
      </c>
      <c r="M44" s="248">
        <v>364381.20000000007</v>
      </c>
      <c r="N44" s="250">
        <v>0.6</v>
      </c>
      <c r="O44" s="261"/>
      <c r="P44" s="261"/>
      <c r="Q44" s="261"/>
      <c r="R44" s="261">
        <v>546571.7999999999</v>
      </c>
      <c r="S44" s="261">
        <v>0</v>
      </c>
      <c r="T44" s="261"/>
      <c r="U44" s="261"/>
      <c r="V44" s="261"/>
      <c r="W44" s="261"/>
      <c r="X44" s="295"/>
      <c r="Y44" s="213" t="b">
        <f t="shared" si="0"/>
        <v>1</v>
      </c>
      <c r="Z44" s="214">
        <f t="shared" si="1"/>
        <v>0.6</v>
      </c>
      <c r="AA44" s="213" t="b">
        <f t="shared" si="2"/>
        <v>1</v>
      </c>
      <c r="AB44" s="213" t="b">
        <f t="shared" si="3"/>
        <v>1</v>
      </c>
    </row>
    <row r="45" spans="1:28" ht="24">
      <c r="A45" s="221">
        <v>43</v>
      </c>
      <c r="B45" s="221" t="s">
        <v>676</v>
      </c>
      <c r="C45" s="221" t="s">
        <v>27</v>
      </c>
      <c r="D45" s="277" t="s">
        <v>463</v>
      </c>
      <c r="E45" s="244" t="s">
        <v>464</v>
      </c>
      <c r="F45" s="221" t="s">
        <v>82</v>
      </c>
      <c r="G45" s="255" t="s">
        <v>854</v>
      </c>
      <c r="H45" s="221" t="s">
        <v>56</v>
      </c>
      <c r="I45" s="247">
        <v>0.439</v>
      </c>
      <c r="J45" s="221" t="s">
        <v>531</v>
      </c>
      <c r="K45" s="248">
        <v>1721106</v>
      </c>
      <c r="L45" s="248">
        <v>1376884.8</v>
      </c>
      <c r="M45" s="248">
        <v>344221.19999999995</v>
      </c>
      <c r="N45" s="250">
        <v>0.8</v>
      </c>
      <c r="O45" s="261"/>
      <c r="P45" s="261"/>
      <c r="Q45" s="261"/>
      <c r="R45" s="261">
        <v>1376884.8</v>
      </c>
      <c r="S45" s="261">
        <v>0</v>
      </c>
      <c r="T45" s="261"/>
      <c r="U45" s="261"/>
      <c r="V45" s="261"/>
      <c r="W45" s="261"/>
      <c r="X45" s="295"/>
      <c r="Y45" s="213" t="b">
        <f t="shared" si="0"/>
        <v>1</v>
      </c>
      <c r="Z45" s="214">
        <f t="shared" si="1"/>
        <v>0.8</v>
      </c>
      <c r="AA45" s="213" t="b">
        <f t="shared" si="2"/>
        <v>1</v>
      </c>
      <c r="AB45" s="213" t="b">
        <f t="shared" si="3"/>
        <v>1</v>
      </c>
    </row>
    <row r="46" spans="1:28" ht="24">
      <c r="A46" s="221">
        <v>44</v>
      </c>
      <c r="B46" s="221" t="s">
        <v>678</v>
      </c>
      <c r="C46" s="221" t="s">
        <v>27</v>
      </c>
      <c r="D46" s="277" t="s">
        <v>453</v>
      </c>
      <c r="E46" s="244" t="s">
        <v>454</v>
      </c>
      <c r="F46" s="221" t="s">
        <v>130</v>
      </c>
      <c r="G46" s="255" t="s">
        <v>856</v>
      </c>
      <c r="H46" s="221" t="s">
        <v>23</v>
      </c>
      <c r="I46" s="247">
        <v>0.031</v>
      </c>
      <c r="J46" s="221" t="s">
        <v>535</v>
      </c>
      <c r="K46" s="248">
        <v>976000</v>
      </c>
      <c r="L46" s="248">
        <v>780800</v>
      </c>
      <c r="M46" s="248">
        <v>195200</v>
      </c>
      <c r="N46" s="250">
        <v>0.8</v>
      </c>
      <c r="O46" s="261"/>
      <c r="P46" s="261"/>
      <c r="Q46" s="261"/>
      <c r="R46" s="261">
        <v>780800</v>
      </c>
      <c r="S46" s="261">
        <v>0</v>
      </c>
      <c r="T46" s="261"/>
      <c r="U46" s="261"/>
      <c r="V46" s="261"/>
      <c r="W46" s="261"/>
      <c r="X46" s="295"/>
      <c r="Y46" s="213" t="b">
        <f t="shared" si="0"/>
        <v>1</v>
      </c>
      <c r="Z46" s="214">
        <f t="shared" si="1"/>
        <v>0.8</v>
      </c>
      <c r="AA46" s="213" t="b">
        <f t="shared" si="2"/>
        <v>1</v>
      </c>
      <c r="AB46" s="213" t="b">
        <f t="shared" si="3"/>
        <v>1</v>
      </c>
    </row>
    <row r="47" spans="1:28" s="180" customFormat="1" ht="24">
      <c r="A47" s="221">
        <v>45</v>
      </c>
      <c r="B47" s="222" t="s">
        <v>679</v>
      </c>
      <c r="C47" s="222" t="s">
        <v>24</v>
      </c>
      <c r="D47" s="263" t="s">
        <v>442</v>
      </c>
      <c r="E47" s="223" t="s">
        <v>443</v>
      </c>
      <c r="F47" s="222" t="s">
        <v>103</v>
      </c>
      <c r="G47" s="224" t="s">
        <v>857</v>
      </c>
      <c r="H47" s="222" t="s">
        <v>20</v>
      </c>
      <c r="I47" s="225">
        <v>0.269</v>
      </c>
      <c r="J47" s="222" t="s">
        <v>858</v>
      </c>
      <c r="K47" s="227">
        <v>1266127</v>
      </c>
      <c r="L47" s="227">
        <v>633063.5</v>
      </c>
      <c r="M47" s="227">
        <v>633063.5</v>
      </c>
      <c r="N47" s="229">
        <v>0.5</v>
      </c>
      <c r="O47" s="230"/>
      <c r="P47" s="230"/>
      <c r="Q47" s="230"/>
      <c r="R47" s="230">
        <v>275000</v>
      </c>
      <c r="S47" s="230">
        <v>358063.5</v>
      </c>
      <c r="T47" s="230"/>
      <c r="U47" s="230"/>
      <c r="V47" s="230"/>
      <c r="W47" s="230"/>
      <c r="X47" s="297"/>
      <c r="Y47" s="213" t="b">
        <f t="shared" si="0"/>
        <v>1</v>
      </c>
      <c r="Z47" s="214">
        <f t="shared" si="1"/>
        <v>0.5</v>
      </c>
      <c r="AA47" s="213" t="b">
        <f t="shared" si="2"/>
        <v>1</v>
      </c>
      <c r="AB47" s="213" t="b">
        <f t="shared" si="3"/>
        <v>1</v>
      </c>
    </row>
    <row r="48" spans="1:28" ht="24">
      <c r="A48" s="221">
        <v>46</v>
      </c>
      <c r="B48" s="221" t="s">
        <v>680</v>
      </c>
      <c r="C48" s="221" t="s">
        <v>27</v>
      </c>
      <c r="D48" s="277" t="s">
        <v>725</v>
      </c>
      <c r="E48" s="244" t="s">
        <v>726</v>
      </c>
      <c r="F48" s="221" t="s">
        <v>110</v>
      </c>
      <c r="G48" s="255" t="s">
        <v>859</v>
      </c>
      <c r="H48" s="221" t="s">
        <v>23</v>
      </c>
      <c r="I48" s="247">
        <v>0.717</v>
      </c>
      <c r="J48" s="221" t="s">
        <v>860</v>
      </c>
      <c r="K48" s="248">
        <v>258027</v>
      </c>
      <c r="L48" s="248">
        <v>129013.5</v>
      </c>
      <c r="M48" s="248">
        <v>129013.5</v>
      </c>
      <c r="N48" s="250">
        <v>0.5</v>
      </c>
      <c r="O48" s="261"/>
      <c r="P48" s="261"/>
      <c r="Q48" s="261"/>
      <c r="R48" s="261">
        <v>129013.5</v>
      </c>
      <c r="S48" s="261">
        <v>0</v>
      </c>
      <c r="T48" s="261"/>
      <c r="U48" s="261"/>
      <c r="V48" s="261"/>
      <c r="W48" s="261"/>
      <c r="X48" s="295"/>
      <c r="Y48" s="213" t="b">
        <f t="shared" si="0"/>
        <v>1</v>
      </c>
      <c r="Z48" s="214">
        <f t="shared" si="1"/>
        <v>0.5</v>
      </c>
      <c r="AA48" s="213" t="b">
        <f t="shared" si="2"/>
        <v>1</v>
      </c>
      <c r="AB48" s="213" t="b">
        <f t="shared" si="3"/>
        <v>1</v>
      </c>
    </row>
    <row r="49" spans="1:28" s="180" customFormat="1" ht="31.5" customHeight="1">
      <c r="A49" s="221">
        <v>47</v>
      </c>
      <c r="B49" s="222" t="s">
        <v>681</v>
      </c>
      <c r="C49" s="222" t="s">
        <v>24</v>
      </c>
      <c r="D49" s="263" t="s">
        <v>766</v>
      </c>
      <c r="E49" s="223" t="s">
        <v>767</v>
      </c>
      <c r="F49" s="222" t="s">
        <v>548</v>
      </c>
      <c r="G49" s="280" t="s">
        <v>861</v>
      </c>
      <c r="H49" s="222" t="s">
        <v>56</v>
      </c>
      <c r="I49" s="225">
        <v>1.744</v>
      </c>
      <c r="J49" s="222" t="s">
        <v>862</v>
      </c>
      <c r="K49" s="227">
        <v>9182757</v>
      </c>
      <c r="L49" s="227">
        <v>4591378.5</v>
      </c>
      <c r="M49" s="228">
        <v>4591378.5</v>
      </c>
      <c r="N49" s="229">
        <v>0.5</v>
      </c>
      <c r="O49" s="230"/>
      <c r="P49" s="230"/>
      <c r="Q49" s="231"/>
      <c r="R49" s="231">
        <v>175252.5</v>
      </c>
      <c r="S49" s="231">
        <v>4416126</v>
      </c>
      <c r="T49" s="231"/>
      <c r="U49" s="231"/>
      <c r="V49" s="231"/>
      <c r="W49" s="231"/>
      <c r="X49" s="280"/>
      <c r="Y49" s="213" t="b">
        <f t="shared" si="0"/>
        <v>1</v>
      </c>
      <c r="Z49" s="214">
        <f t="shared" si="1"/>
        <v>0.5</v>
      </c>
      <c r="AA49" s="213" t="b">
        <f t="shared" si="2"/>
        <v>1</v>
      </c>
      <c r="AB49" s="213" t="b">
        <f t="shared" si="3"/>
        <v>1</v>
      </c>
    </row>
    <row r="50" spans="1:28" s="207" customFormat="1" ht="48">
      <c r="A50" s="221">
        <v>48</v>
      </c>
      <c r="B50" s="221" t="s">
        <v>682</v>
      </c>
      <c r="C50" s="308" t="s">
        <v>27</v>
      </c>
      <c r="D50" s="277" t="s">
        <v>768</v>
      </c>
      <c r="E50" s="244" t="s">
        <v>769</v>
      </c>
      <c r="F50" s="221" t="s">
        <v>846</v>
      </c>
      <c r="G50" s="255" t="s">
        <v>863</v>
      </c>
      <c r="H50" s="221" t="s">
        <v>56</v>
      </c>
      <c r="I50" s="247">
        <v>0.959</v>
      </c>
      <c r="J50" s="221" t="s">
        <v>864</v>
      </c>
      <c r="K50" s="248">
        <v>774078</v>
      </c>
      <c r="L50" s="248">
        <v>387039</v>
      </c>
      <c r="M50" s="248">
        <v>387039</v>
      </c>
      <c r="N50" s="250">
        <v>0.5</v>
      </c>
      <c r="O50" s="261"/>
      <c r="P50" s="261"/>
      <c r="Q50" s="261"/>
      <c r="R50" s="261">
        <v>387039</v>
      </c>
      <c r="S50" s="261">
        <v>0</v>
      </c>
      <c r="T50" s="261"/>
      <c r="U50" s="261"/>
      <c r="V50" s="261"/>
      <c r="W50" s="261"/>
      <c r="X50" s="295"/>
      <c r="Y50" s="213" t="b">
        <f t="shared" si="0"/>
        <v>1</v>
      </c>
      <c r="Z50" s="214">
        <f t="shared" si="1"/>
        <v>0.5</v>
      </c>
      <c r="AA50" s="213" t="b">
        <f t="shared" si="2"/>
        <v>1</v>
      </c>
      <c r="AB50" s="213" t="b">
        <f t="shared" si="3"/>
        <v>1</v>
      </c>
    </row>
    <row r="51" spans="1:28" ht="24">
      <c r="A51" s="221">
        <v>49</v>
      </c>
      <c r="B51" s="221" t="s">
        <v>683</v>
      </c>
      <c r="C51" s="221" t="s">
        <v>27</v>
      </c>
      <c r="D51" s="277" t="s">
        <v>716</v>
      </c>
      <c r="E51" s="244" t="s">
        <v>717</v>
      </c>
      <c r="F51" s="221" t="s">
        <v>100</v>
      </c>
      <c r="G51" s="296" t="s">
        <v>865</v>
      </c>
      <c r="H51" s="221" t="s">
        <v>20</v>
      </c>
      <c r="I51" s="247">
        <v>0.569</v>
      </c>
      <c r="J51" s="254" t="s">
        <v>238</v>
      </c>
      <c r="K51" s="248">
        <v>1900042</v>
      </c>
      <c r="L51" s="248">
        <v>950021</v>
      </c>
      <c r="M51" s="249">
        <v>950021</v>
      </c>
      <c r="N51" s="250">
        <v>0.5</v>
      </c>
      <c r="O51" s="261"/>
      <c r="P51" s="261"/>
      <c r="Q51" s="251"/>
      <c r="R51" s="251">
        <v>950021</v>
      </c>
      <c r="S51" s="251">
        <v>0</v>
      </c>
      <c r="T51" s="251"/>
      <c r="U51" s="251"/>
      <c r="V51" s="251"/>
      <c r="W51" s="251"/>
      <c r="X51" s="278"/>
      <c r="Y51" s="213" t="b">
        <f t="shared" si="0"/>
        <v>1</v>
      </c>
      <c r="Z51" s="214">
        <f t="shared" si="1"/>
        <v>0.5</v>
      </c>
      <c r="AA51" s="213" t="b">
        <f t="shared" si="2"/>
        <v>1</v>
      </c>
      <c r="AB51" s="213" t="b">
        <f t="shared" si="3"/>
        <v>1</v>
      </c>
    </row>
    <row r="52" spans="1:28" s="207" customFormat="1" ht="72">
      <c r="A52" s="221">
        <v>50</v>
      </c>
      <c r="B52" s="221" t="s">
        <v>684</v>
      </c>
      <c r="C52" s="308" t="s">
        <v>27</v>
      </c>
      <c r="D52" s="277" t="s">
        <v>770</v>
      </c>
      <c r="E52" s="244" t="s">
        <v>771</v>
      </c>
      <c r="F52" s="221" t="s">
        <v>101</v>
      </c>
      <c r="G52" s="296" t="s">
        <v>866</v>
      </c>
      <c r="H52" s="221" t="s">
        <v>56</v>
      </c>
      <c r="I52" s="247">
        <v>0.7</v>
      </c>
      <c r="J52" s="254" t="s">
        <v>517</v>
      </c>
      <c r="K52" s="248">
        <v>3938563</v>
      </c>
      <c r="L52" s="248">
        <v>1969281.5</v>
      </c>
      <c r="M52" s="249">
        <v>1969281.5</v>
      </c>
      <c r="N52" s="250">
        <v>0.5</v>
      </c>
      <c r="O52" s="261"/>
      <c r="P52" s="261"/>
      <c r="Q52" s="251"/>
      <c r="R52" s="251">
        <v>1969281.5</v>
      </c>
      <c r="S52" s="251">
        <v>0</v>
      </c>
      <c r="T52" s="251"/>
      <c r="U52" s="251"/>
      <c r="V52" s="251"/>
      <c r="W52" s="251"/>
      <c r="X52" s="278"/>
      <c r="Y52" s="213" t="b">
        <f t="shared" si="0"/>
        <v>1</v>
      </c>
      <c r="Z52" s="214">
        <f t="shared" si="1"/>
        <v>0.5</v>
      </c>
      <c r="AA52" s="213" t="b">
        <f t="shared" si="2"/>
        <v>1</v>
      </c>
      <c r="AB52" s="213" t="b">
        <f t="shared" si="3"/>
        <v>1</v>
      </c>
    </row>
    <row r="53" spans="1:28" ht="24">
      <c r="A53" s="221">
        <v>51</v>
      </c>
      <c r="B53" s="221" t="s">
        <v>685</v>
      </c>
      <c r="C53" s="221" t="s">
        <v>27</v>
      </c>
      <c r="D53" s="277" t="s">
        <v>772</v>
      </c>
      <c r="E53" s="244" t="s">
        <v>773</v>
      </c>
      <c r="F53" s="221" t="s">
        <v>867</v>
      </c>
      <c r="G53" s="296" t="s">
        <v>868</v>
      </c>
      <c r="H53" s="221" t="s">
        <v>20</v>
      </c>
      <c r="I53" s="247">
        <v>0.524</v>
      </c>
      <c r="J53" s="254" t="s">
        <v>517</v>
      </c>
      <c r="K53" s="248">
        <v>1760017</v>
      </c>
      <c r="L53" s="248">
        <v>880008.5</v>
      </c>
      <c r="M53" s="249">
        <v>880008.5</v>
      </c>
      <c r="N53" s="250">
        <v>0.5</v>
      </c>
      <c r="O53" s="261"/>
      <c r="P53" s="261"/>
      <c r="Q53" s="251"/>
      <c r="R53" s="251">
        <v>880008.5</v>
      </c>
      <c r="S53" s="251">
        <v>0</v>
      </c>
      <c r="T53" s="251"/>
      <c r="U53" s="251"/>
      <c r="V53" s="251"/>
      <c r="W53" s="251"/>
      <c r="X53" s="278"/>
      <c r="Y53" s="213" t="b">
        <f t="shared" si="0"/>
        <v>1</v>
      </c>
      <c r="Z53" s="214">
        <f t="shared" si="1"/>
        <v>0.5</v>
      </c>
      <c r="AA53" s="213" t="b">
        <f t="shared" si="2"/>
        <v>1</v>
      </c>
      <c r="AB53" s="213" t="b">
        <f t="shared" si="3"/>
        <v>1</v>
      </c>
    </row>
    <row r="54" spans="1:28" ht="48">
      <c r="A54" s="221">
        <v>52</v>
      </c>
      <c r="B54" s="221" t="s">
        <v>686</v>
      </c>
      <c r="C54" s="308" t="s">
        <v>27</v>
      </c>
      <c r="D54" s="277" t="s">
        <v>774</v>
      </c>
      <c r="E54" s="244" t="s">
        <v>775</v>
      </c>
      <c r="F54" s="221" t="s">
        <v>846</v>
      </c>
      <c r="G54" s="296" t="s">
        <v>869</v>
      </c>
      <c r="H54" s="221" t="s">
        <v>20</v>
      </c>
      <c r="I54" s="247">
        <v>0.722</v>
      </c>
      <c r="J54" s="254" t="s">
        <v>519</v>
      </c>
      <c r="K54" s="248">
        <v>862873</v>
      </c>
      <c r="L54" s="248">
        <v>431436.5</v>
      </c>
      <c r="M54" s="249">
        <v>431436.5</v>
      </c>
      <c r="N54" s="250">
        <v>0.5</v>
      </c>
      <c r="O54" s="261"/>
      <c r="P54" s="261"/>
      <c r="Q54" s="251"/>
      <c r="R54" s="251">
        <v>431436.5</v>
      </c>
      <c r="S54" s="251">
        <v>0</v>
      </c>
      <c r="T54" s="251"/>
      <c r="U54" s="251"/>
      <c r="V54" s="251"/>
      <c r="W54" s="251"/>
      <c r="X54" s="278"/>
      <c r="Y54" s="213" t="b">
        <f t="shared" si="0"/>
        <v>1</v>
      </c>
      <c r="Z54" s="214">
        <f t="shared" si="1"/>
        <v>0.5</v>
      </c>
      <c r="AA54" s="213" t="b">
        <f t="shared" si="2"/>
        <v>1</v>
      </c>
      <c r="AB54" s="213" t="b">
        <f t="shared" si="3"/>
        <v>1</v>
      </c>
    </row>
    <row r="55" spans="1:28" ht="36">
      <c r="A55" s="221">
        <v>53</v>
      </c>
      <c r="B55" s="221" t="s">
        <v>687</v>
      </c>
      <c r="C55" s="221" t="s">
        <v>27</v>
      </c>
      <c r="D55" s="277" t="s">
        <v>102</v>
      </c>
      <c r="E55" s="244" t="s">
        <v>472</v>
      </c>
      <c r="F55" s="221" t="s">
        <v>103</v>
      </c>
      <c r="G55" s="296" t="s">
        <v>870</v>
      </c>
      <c r="H55" s="221" t="s">
        <v>20</v>
      </c>
      <c r="I55" s="247">
        <v>0.72</v>
      </c>
      <c r="J55" s="254" t="s">
        <v>519</v>
      </c>
      <c r="K55" s="248">
        <v>1329832</v>
      </c>
      <c r="L55" s="248">
        <v>664916</v>
      </c>
      <c r="M55" s="249">
        <v>664916</v>
      </c>
      <c r="N55" s="250">
        <v>0.5</v>
      </c>
      <c r="O55" s="261"/>
      <c r="P55" s="261"/>
      <c r="Q55" s="251"/>
      <c r="R55" s="251">
        <v>664916</v>
      </c>
      <c r="S55" s="251">
        <v>0</v>
      </c>
      <c r="T55" s="251"/>
      <c r="U55" s="251"/>
      <c r="V55" s="251"/>
      <c r="W55" s="251"/>
      <c r="X55" s="278"/>
      <c r="Y55" s="213" t="b">
        <f t="shared" si="0"/>
        <v>1</v>
      </c>
      <c r="Z55" s="214">
        <f t="shared" si="1"/>
        <v>0.5</v>
      </c>
      <c r="AA55" s="213" t="b">
        <f t="shared" si="2"/>
        <v>1</v>
      </c>
      <c r="AB55" s="213" t="b">
        <f t="shared" si="3"/>
        <v>1</v>
      </c>
    </row>
    <row r="56" spans="1:28" ht="36">
      <c r="A56" s="221">
        <v>54</v>
      </c>
      <c r="B56" s="221" t="s">
        <v>688</v>
      </c>
      <c r="C56" s="308" t="s">
        <v>27</v>
      </c>
      <c r="D56" s="277" t="s">
        <v>776</v>
      </c>
      <c r="E56" s="244" t="s">
        <v>777</v>
      </c>
      <c r="F56" s="221" t="s">
        <v>171</v>
      </c>
      <c r="G56" s="296" t="s">
        <v>871</v>
      </c>
      <c r="H56" s="221" t="s">
        <v>23</v>
      </c>
      <c r="I56" s="247">
        <v>0.38</v>
      </c>
      <c r="J56" s="254" t="s">
        <v>259</v>
      </c>
      <c r="K56" s="248">
        <v>1281958</v>
      </c>
      <c r="L56" s="248">
        <v>640979</v>
      </c>
      <c r="M56" s="249">
        <v>640979</v>
      </c>
      <c r="N56" s="250">
        <v>0.5</v>
      </c>
      <c r="O56" s="261"/>
      <c r="P56" s="261"/>
      <c r="Q56" s="251"/>
      <c r="R56" s="251">
        <v>640979</v>
      </c>
      <c r="S56" s="251">
        <v>0</v>
      </c>
      <c r="T56" s="251"/>
      <c r="U56" s="251"/>
      <c r="V56" s="251"/>
      <c r="W56" s="251"/>
      <c r="X56" s="278"/>
      <c r="Y56" s="213" t="b">
        <f t="shared" si="0"/>
        <v>1</v>
      </c>
      <c r="Z56" s="214">
        <f t="shared" si="1"/>
        <v>0.5</v>
      </c>
      <c r="AA56" s="213" t="b">
        <f t="shared" si="2"/>
        <v>1</v>
      </c>
      <c r="AB56" s="213" t="b">
        <f t="shared" si="3"/>
        <v>1</v>
      </c>
    </row>
    <row r="57" spans="1:28" ht="24">
      <c r="A57" s="221">
        <v>55</v>
      </c>
      <c r="B57" s="221" t="s">
        <v>690</v>
      </c>
      <c r="C57" s="308" t="s">
        <v>27</v>
      </c>
      <c r="D57" s="277" t="s">
        <v>169</v>
      </c>
      <c r="E57" s="244" t="s">
        <v>495</v>
      </c>
      <c r="F57" s="221" t="s">
        <v>100</v>
      </c>
      <c r="G57" s="296" t="s">
        <v>873</v>
      </c>
      <c r="H57" s="221" t="s">
        <v>20</v>
      </c>
      <c r="I57" s="247">
        <v>0.14</v>
      </c>
      <c r="J57" s="254" t="s">
        <v>236</v>
      </c>
      <c r="K57" s="248">
        <v>325420</v>
      </c>
      <c r="L57" s="248">
        <v>162710</v>
      </c>
      <c r="M57" s="249">
        <v>162710</v>
      </c>
      <c r="N57" s="250">
        <v>0.5</v>
      </c>
      <c r="O57" s="261"/>
      <c r="P57" s="261"/>
      <c r="Q57" s="251"/>
      <c r="R57" s="251">
        <v>162710</v>
      </c>
      <c r="S57" s="251">
        <v>0</v>
      </c>
      <c r="T57" s="251"/>
      <c r="U57" s="251"/>
      <c r="V57" s="251"/>
      <c r="W57" s="251"/>
      <c r="X57" s="278"/>
      <c r="Y57" s="213" t="b">
        <f t="shared" si="0"/>
        <v>1</v>
      </c>
      <c r="Z57" s="214">
        <f t="shared" si="1"/>
        <v>0.5</v>
      </c>
      <c r="AA57" s="213" t="b">
        <f t="shared" si="2"/>
        <v>1</v>
      </c>
      <c r="AB57" s="213" t="b">
        <f t="shared" si="3"/>
        <v>1</v>
      </c>
    </row>
    <row r="58" spans="1:28" ht="24">
      <c r="A58" s="221">
        <v>56</v>
      </c>
      <c r="B58" s="221" t="s">
        <v>691</v>
      </c>
      <c r="C58" s="308" t="s">
        <v>27</v>
      </c>
      <c r="D58" s="277" t="s">
        <v>778</v>
      </c>
      <c r="E58" s="244" t="s">
        <v>779</v>
      </c>
      <c r="F58" s="221" t="s">
        <v>163</v>
      </c>
      <c r="G58" s="296" t="s">
        <v>874</v>
      </c>
      <c r="H58" s="221" t="s">
        <v>20</v>
      </c>
      <c r="I58" s="247">
        <v>0.3</v>
      </c>
      <c r="J58" s="254" t="s">
        <v>875</v>
      </c>
      <c r="K58" s="248">
        <v>307582</v>
      </c>
      <c r="L58" s="248">
        <v>153791</v>
      </c>
      <c r="M58" s="249">
        <v>153791</v>
      </c>
      <c r="N58" s="250">
        <v>0.5</v>
      </c>
      <c r="O58" s="261"/>
      <c r="P58" s="261"/>
      <c r="Q58" s="251"/>
      <c r="R58" s="251">
        <v>153791</v>
      </c>
      <c r="S58" s="251">
        <v>0</v>
      </c>
      <c r="T58" s="251"/>
      <c r="U58" s="251"/>
      <c r="V58" s="251"/>
      <c r="W58" s="251"/>
      <c r="X58" s="278"/>
      <c r="Y58" s="213" t="b">
        <f t="shared" si="0"/>
        <v>1</v>
      </c>
      <c r="Z58" s="214">
        <f t="shared" si="1"/>
        <v>0.5</v>
      </c>
      <c r="AA58" s="213" t="b">
        <f t="shared" si="2"/>
        <v>1</v>
      </c>
      <c r="AB58" s="213" t="b">
        <f t="shared" si="3"/>
        <v>1</v>
      </c>
    </row>
    <row r="59" spans="1:28" ht="36">
      <c r="A59" s="221">
        <v>57</v>
      </c>
      <c r="B59" s="221" t="s">
        <v>355</v>
      </c>
      <c r="C59" s="243" t="s">
        <v>27</v>
      </c>
      <c r="D59" s="277" t="s">
        <v>461</v>
      </c>
      <c r="E59" s="244" t="s">
        <v>462</v>
      </c>
      <c r="F59" s="221" t="s">
        <v>87</v>
      </c>
      <c r="G59" s="278" t="s">
        <v>563</v>
      </c>
      <c r="H59" s="221" t="s">
        <v>20</v>
      </c>
      <c r="I59" s="247">
        <v>0.452</v>
      </c>
      <c r="J59" s="221" t="s">
        <v>238</v>
      </c>
      <c r="K59" s="248">
        <v>1582517</v>
      </c>
      <c r="L59" s="248">
        <f>ROUNDDOWN(K59*N59,1)</f>
        <v>791258.5</v>
      </c>
      <c r="M59" s="249">
        <f>K59-L59</f>
        <v>791258.5</v>
      </c>
      <c r="N59" s="250">
        <v>0.5</v>
      </c>
      <c r="O59" s="279"/>
      <c r="P59" s="279"/>
      <c r="Q59" s="252"/>
      <c r="R59" s="252">
        <f>L59</f>
        <v>791258.5</v>
      </c>
      <c r="S59" s="252">
        <v>0</v>
      </c>
      <c r="T59" s="252"/>
      <c r="U59" s="252"/>
      <c r="V59" s="252"/>
      <c r="W59" s="252"/>
      <c r="X59" s="251"/>
      <c r="Y59" s="213" t="b">
        <f t="shared" si="0"/>
        <v>1</v>
      </c>
      <c r="Z59" s="214">
        <f t="shared" si="1"/>
        <v>0.5</v>
      </c>
      <c r="AA59" s="213" t="b">
        <f t="shared" si="2"/>
        <v>1</v>
      </c>
      <c r="AB59" s="213" t="b">
        <f t="shared" si="3"/>
        <v>1</v>
      </c>
    </row>
    <row r="60" spans="1:28" s="180" customFormat="1" ht="36">
      <c r="A60" s="309" t="s">
        <v>896</v>
      </c>
      <c r="B60" s="222" t="s">
        <v>881</v>
      </c>
      <c r="C60" s="222" t="s">
        <v>24</v>
      </c>
      <c r="D60" s="263" t="s">
        <v>160</v>
      </c>
      <c r="E60" s="223" t="s">
        <v>513</v>
      </c>
      <c r="F60" s="222" t="s">
        <v>101</v>
      </c>
      <c r="G60" s="274" t="s">
        <v>882</v>
      </c>
      <c r="H60" s="222" t="s">
        <v>56</v>
      </c>
      <c r="I60" s="225">
        <v>0.2</v>
      </c>
      <c r="J60" s="226" t="s">
        <v>604</v>
      </c>
      <c r="K60" s="227">
        <v>1484070</v>
      </c>
      <c r="L60" s="227">
        <v>702274.53</v>
      </c>
      <c r="M60" s="228">
        <f>K60-L60</f>
        <v>781795.47</v>
      </c>
      <c r="N60" s="229">
        <v>0.5</v>
      </c>
      <c r="O60" s="230"/>
      <c r="P60" s="230"/>
      <c r="Q60" s="231"/>
      <c r="R60" s="231">
        <v>306024.53</v>
      </c>
      <c r="S60" s="231">
        <v>396250</v>
      </c>
      <c r="T60" s="231"/>
      <c r="U60" s="231"/>
      <c r="V60" s="231"/>
      <c r="W60" s="231"/>
      <c r="X60" s="280"/>
      <c r="Y60" s="213" t="b">
        <f t="shared" si="0"/>
        <v>1</v>
      </c>
      <c r="Z60" s="214">
        <f t="shared" si="1"/>
        <v>0.4732</v>
      </c>
      <c r="AA60" s="213" t="b">
        <f t="shared" si="2"/>
        <v>0</v>
      </c>
      <c r="AB60" s="213" t="b">
        <f t="shared" si="3"/>
        <v>1</v>
      </c>
    </row>
    <row r="61" spans="1:24" ht="22.5" customHeight="1">
      <c r="A61" s="336" t="s">
        <v>62</v>
      </c>
      <c r="B61" s="336"/>
      <c r="C61" s="336"/>
      <c r="D61" s="336"/>
      <c r="E61" s="336"/>
      <c r="F61" s="336"/>
      <c r="G61" s="336"/>
      <c r="H61" s="336"/>
      <c r="I61" s="193">
        <f>SUM(I3:I60)</f>
        <v>39.15700000000001</v>
      </c>
      <c r="J61" s="175" t="s">
        <v>63</v>
      </c>
      <c r="K61" s="171">
        <f>SUM(K3:K60)</f>
        <v>117389574</v>
      </c>
      <c r="L61" s="171">
        <f>SUM(L3:L60)</f>
        <v>66625385.429999985</v>
      </c>
      <c r="M61" s="171">
        <f>SUM(M3:M60)</f>
        <v>50764188.57000001</v>
      </c>
      <c r="N61" s="176" t="s">
        <v>63</v>
      </c>
      <c r="O61" s="183">
        <v>0</v>
      </c>
      <c r="P61" s="187">
        <f aca="true" t="shared" si="4" ref="P61:X61">SUM(P3:P60)</f>
        <v>0</v>
      </c>
      <c r="Q61" s="187">
        <f t="shared" si="4"/>
        <v>0</v>
      </c>
      <c r="R61" s="187">
        <f t="shared" si="4"/>
        <v>47727495.02999999</v>
      </c>
      <c r="S61" s="187">
        <f t="shared" si="4"/>
        <v>18597890.4</v>
      </c>
      <c r="T61" s="187">
        <f t="shared" si="4"/>
        <v>300000</v>
      </c>
      <c r="U61" s="187">
        <f t="shared" si="4"/>
        <v>0</v>
      </c>
      <c r="V61" s="187">
        <f t="shared" si="4"/>
        <v>0</v>
      </c>
      <c r="W61" s="187">
        <f t="shared" si="4"/>
        <v>0</v>
      </c>
      <c r="X61" s="187">
        <f t="shared" si="4"/>
        <v>0</v>
      </c>
    </row>
    <row r="62" spans="1:24" ht="21" customHeight="1">
      <c r="A62" s="336" t="s">
        <v>65</v>
      </c>
      <c r="B62" s="336"/>
      <c r="C62" s="336"/>
      <c r="D62" s="336"/>
      <c r="E62" s="336"/>
      <c r="F62" s="336"/>
      <c r="G62" s="336"/>
      <c r="H62" s="336"/>
      <c r="I62" s="193">
        <f>SUMIF($C$3:$C$60,"N",I3:I60)</f>
        <v>24.628999999999998</v>
      </c>
      <c r="J62" s="175" t="s">
        <v>63</v>
      </c>
      <c r="K62" s="171">
        <f>SUMIF($C$3:$C$60,"N",K3:K60)</f>
        <v>64631255</v>
      </c>
      <c r="L62" s="171">
        <f>SUMIF($C$3:$C$60,"N",L3:L60)</f>
        <v>37902473.2</v>
      </c>
      <c r="M62" s="171">
        <f>SUMIF($C$3:$C$60,"N",M3:M60)</f>
        <v>26728781.8</v>
      </c>
      <c r="N62" s="176" t="s">
        <v>63</v>
      </c>
      <c r="O62" s="183">
        <v>0</v>
      </c>
      <c r="P62" s="187">
        <f aca="true" t="shared" si="5" ref="P62:X62">SUMIF($C$3:$C$60,"N",P3:P60)</f>
        <v>0</v>
      </c>
      <c r="Q62" s="187">
        <f t="shared" si="5"/>
        <v>0</v>
      </c>
      <c r="R62" s="187">
        <f t="shared" si="5"/>
        <v>37902473.2</v>
      </c>
      <c r="S62" s="187">
        <f t="shared" si="5"/>
        <v>0</v>
      </c>
      <c r="T62" s="187">
        <f t="shared" si="5"/>
        <v>0</v>
      </c>
      <c r="U62" s="187">
        <f t="shared" si="5"/>
        <v>0</v>
      </c>
      <c r="V62" s="187">
        <f t="shared" si="5"/>
        <v>0</v>
      </c>
      <c r="W62" s="187">
        <f t="shared" si="5"/>
        <v>0</v>
      </c>
      <c r="X62" s="187">
        <f t="shared" si="5"/>
        <v>0</v>
      </c>
    </row>
    <row r="63" spans="1:24" ht="22.5" customHeight="1">
      <c r="A63" s="337" t="s">
        <v>66</v>
      </c>
      <c r="B63" s="337"/>
      <c r="C63" s="337"/>
      <c r="D63" s="337"/>
      <c r="E63" s="337"/>
      <c r="F63" s="337"/>
      <c r="G63" s="337"/>
      <c r="H63" s="337"/>
      <c r="I63" s="194">
        <f>SUMIF($C$3:$C$60,"W",I3:I60)</f>
        <v>13.479999999999999</v>
      </c>
      <c r="J63" s="178" t="s">
        <v>63</v>
      </c>
      <c r="K63" s="169">
        <f>SUMIF($C$3:$C$60,"W",K3:K60)</f>
        <v>47864078</v>
      </c>
      <c r="L63" s="169">
        <f>SUMIF($C$3:$C$60,"W",L3:L60)</f>
        <v>26275791.730000004</v>
      </c>
      <c r="M63" s="169">
        <f>SUMIF($C$3:$C$60,"W",M3:M60)</f>
        <v>21588286.269999996</v>
      </c>
      <c r="N63" s="179" t="s">
        <v>63</v>
      </c>
      <c r="O63" s="182">
        <v>0</v>
      </c>
      <c r="P63" s="159">
        <f aca="true" t="shared" si="6" ref="P63:X63">SUMIF($C$3:$C$60,"W",P3:P60)</f>
        <v>0</v>
      </c>
      <c r="Q63" s="159">
        <f t="shared" si="6"/>
        <v>0</v>
      </c>
      <c r="R63" s="159">
        <f t="shared" si="6"/>
        <v>8982415.33</v>
      </c>
      <c r="S63" s="159">
        <f t="shared" si="6"/>
        <v>16993376.4</v>
      </c>
      <c r="T63" s="159">
        <f t="shared" si="6"/>
        <v>300000</v>
      </c>
      <c r="U63" s="159">
        <f t="shared" si="6"/>
        <v>0</v>
      </c>
      <c r="V63" s="159">
        <f t="shared" si="6"/>
        <v>0</v>
      </c>
      <c r="W63" s="159">
        <f t="shared" si="6"/>
        <v>0</v>
      </c>
      <c r="X63" s="159">
        <f t="shared" si="6"/>
        <v>0</v>
      </c>
    </row>
    <row r="65" spans="1:12" ht="12.75">
      <c r="A65" s="155" t="s">
        <v>67</v>
      </c>
      <c r="L65" s="189"/>
    </row>
    <row r="66" spans="1:12" ht="12.75">
      <c r="A66" s="180" t="s">
        <v>68</v>
      </c>
      <c r="L66" s="189"/>
    </row>
    <row r="67" spans="1:12" ht="12.75">
      <c r="A67" s="155" t="s">
        <v>151</v>
      </c>
      <c r="L67" s="189"/>
    </row>
    <row r="68" ht="12.75">
      <c r="A68" s="181" t="s">
        <v>152</v>
      </c>
    </row>
    <row r="73" ht="12.75">
      <c r="M73" s="189"/>
    </row>
  </sheetData>
  <sheetProtection/>
  <mergeCells count="18">
    <mergeCell ref="M1:M2"/>
    <mergeCell ref="N1:N2"/>
    <mergeCell ref="O1:X1"/>
    <mergeCell ref="F1:F2"/>
    <mergeCell ref="G1:G2"/>
    <mergeCell ref="H1:H2"/>
    <mergeCell ref="I1:I2"/>
    <mergeCell ref="J1:J2"/>
    <mergeCell ref="A61:H61"/>
    <mergeCell ref="A62:H62"/>
    <mergeCell ref="A63:H63"/>
    <mergeCell ref="K1:K2"/>
    <mergeCell ref="L1:L2"/>
    <mergeCell ref="A1:A2"/>
    <mergeCell ref="B1:B2"/>
    <mergeCell ref="C1:C2"/>
    <mergeCell ref="D1:D2"/>
    <mergeCell ref="E1:E2"/>
  </mergeCells>
  <dataValidations count="4">
    <dataValidation type="list" operator="equal" allowBlank="1" showInputMessage="1" showErrorMessage="1" sqref="G3:G5 H10 H13 G14 H15 H19 G60 H59 G16:G18 G7:G9 G20:G37 G51:G58 H38:H48">
      <formula1>"B,P,R"</formula1>
    </dataValidation>
    <dataValidation type="list" operator="equal" allowBlank="1" showInputMessage="1" showErrorMessage="1" sqref="C49 C51 C60 C53 C55 C3:C37">
      <formula1>"N,W"</formula1>
    </dataValidation>
    <dataValidation type="list" operator="equal" allowBlank="1" showInputMessage="1" showErrorMessage="1" sqref="C50 C52 C54 C56:C59 C38:C48">
      <formula1>"N,K,W"</formula1>
    </dataValidation>
    <dataValidation type="list" operator="equal" allowBlank="1" showInputMessage="1" showErrorMessage="1" sqref="H12 H50">
      <formula1>"B,P,R"</formula1>
    </dataValidation>
  </dataValidations>
  <printOptions/>
  <pageMargins left="0.7875" right="0.7875" top="1.05277777777778" bottom="1.05277777777778" header="0.7875" footer="0.7875"/>
  <pageSetup fitToHeight="0" fitToWidth="1" horizontalDpi="600" verticalDpi="600" orientation="landscape" paperSize="8" scale="60" r:id="rId1"/>
  <headerFooter>
    <oddHeader>&amp;LWojewództwo Dolnośląskie- zadania gminne lista rezerwowa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Fiołek Artur</dc:creator>
  <cp:keywords/>
  <dc:description/>
  <cp:lastModifiedBy>Urszula Czerkawska</cp:lastModifiedBy>
  <cp:lastPrinted>2021-12-13T10:01:37Z</cp:lastPrinted>
  <dcterms:created xsi:type="dcterms:W3CDTF">2021-03-22T00:21:20Z</dcterms:created>
  <dcterms:modified xsi:type="dcterms:W3CDTF">2022-02-17T09:00:20Z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